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005" yWindow="0" windowWidth="29040" windowHeight="18240" tabRatio="500" activeTab="1"/>
  </bookViews>
  <sheets>
    <sheet name="Netwerk en zonering" sheetId="1" r:id="rId1"/>
    <sheet name="Productie en attractie" sheetId="2" r:id="rId2"/>
    <sheet name="Routes en reistijden" sheetId="3" r:id="rId3"/>
    <sheet name="Distributie" sheetId="4" r:id="rId4"/>
    <sheet name="Toedeling" sheetId="5" r:id="rId5"/>
    <sheet name="Hoofdstromen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" l="1"/>
  <c r="D16" i="5"/>
  <c r="D17" i="5"/>
  <c r="D18" i="5"/>
  <c r="D25" i="5"/>
  <c r="D26" i="5"/>
  <c r="D27" i="5"/>
  <c r="D28" i="5"/>
  <c r="D61" i="5"/>
  <c r="D62" i="5"/>
  <c r="D63" i="5"/>
  <c r="D64" i="5"/>
  <c r="D71" i="5"/>
  <c r="D72" i="5"/>
  <c r="D73" i="5"/>
  <c r="D74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M13" i="4"/>
  <c r="M12" i="4"/>
  <c r="M11" i="4"/>
  <c r="M10" i="4"/>
  <c r="M9" i="4"/>
  <c r="M8" i="4"/>
  <c r="M7" i="4"/>
  <c r="M6" i="4"/>
  <c r="L13" i="4"/>
  <c r="L12" i="4"/>
  <c r="L11" i="4"/>
  <c r="L10" i="4"/>
  <c r="L9" i="4"/>
  <c r="L8" i="4"/>
  <c r="L7" i="4"/>
  <c r="L6" i="4"/>
  <c r="H16" i="2"/>
  <c r="I16" i="2"/>
  <c r="J16" i="2"/>
  <c r="E10" i="2"/>
  <c r="E11" i="2"/>
  <c r="E12" i="2"/>
  <c r="E13" i="2"/>
  <c r="E14" i="2"/>
  <c r="E15" i="2"/>
  <c r="AA9" i="3"/>
  <c r="D6" i="4"/>
  <c r="D18" i="4"/>
  <c r="AA10" i="3"/>
  <c r="E6" i="4"/>
  <c r="E18" i="4"/>
  <c r="AA11" i="3"/>
  <c r="F6" i="4"/>
  <c r="F18" i="4"/>
  <c r="AA12" i="3"/>
  <c r="G6" i="4"/>
  <c r="G18" i="4"/>
  <c r="AA13" i="3"/>
  <c r="H6" i="4"/>
  <c r="H18" i="4"/>
  <c r="AA14" i="3"/>
  <c r="AA15" i="3"/>
  <c r="I6" i="4"/>
  <c r="I18" i="4"/>
  <c r="AA16" i="3"/>
  <c r="AA17" i="3"/>
  <c r="J6" i="4"/>
  <c r="J18" i="4"/>
  <c r="C6" i="4"/>
  <c r="C18" i="4"/>
  <c r="K18" i="4"/>
  <c r="C30" i="4"/>
  <c r="H10" i="2"/>
  <c r="I10" i="2"/>
  <c r="J10" i="2"/>
  <c r="D7" i="4"/>
  <c r="D19" i="4"/>
  <c r="AA18" i="3"/>
  <c r="C7" i="4"/>
  <c r="C19" i="4"/>
  <c r="AA20" i="3"/>
  <c r="E7" i="4"/>
  <c r="E19" i="4"/>
  <c r="AA21" i="3"/>
  <c r="F7" i="4"/>
  <c r="F19" i="4"/>
  <c r="AA22" i="3"/>
  <c r="G7" i="4"/>
  <c r="G19" i="4"/>
  <c r="AA23" i="3"/>
  <c r="H7" i="4"/>
  <c r="H19" i="4"/>
  <c r="AA24" i="3"/>
  <c r="AA25" i="3"/>
  <c r="I7" i="4"/>
  <c r="I19" i="4"/>
  <c r="AA26" i="3"/>
  <c r="AA27" i="3"/>
  <c r="J7" i="4"/>
  <c r="J19" i="4"/>
  <c r="K19" i="4"/>
  <c r="C31" i="4"/>
  <c r="H11" i="2"/>
  <c r="I11" i="2"/>
  <c r="J11" i="2"/>
  <c r="E8" i="4"/>
  <c r="E20" i="4"/>
  <c r="AA28" i="3"/>
  <c r="C8" i="4"/>
  <c r="C20" i="4"/>
  <c r="AA29" i="3"/>
  <c r="D8" i="4"/>
  <c r="D20" i="4"/>
  <c r="AA31" i="3"/>
  <c r="F8" i="4"/>
  <c r="F20" i="4"/>
  <c r="AA32" i="3"/>
  <c r="G8" i="4"/>
  <c r="G20" i="4"/>
  <c r="AA33" i="3"/>
  <c r="H8" i="4"/>
  <c r="H20" i="4"/>
  <c r="AA34" i="3"/>
  <c r="I8" i="4"/>
  <c r="I20" i="4"/>
  <c r="AA35" i="3"/>
  <c r="J8" i="4"/>
  <c r="J20" i="4"/>
  <c r="K20" i="4"/>
  <c r="C32" i="4"/>
  <c r="AA36" i="3"/>
  <c r="C9" i="4"/>
  <c r="C21" i="4"/>
  <c r="AA37" i="3"/>
  <c r="D9" i="4"/>
  <c r="D21" i="4"/>
  <c r="AA38" i="3"/>
  <c r="E9" i="4"/>
  <c r="E21" i="4"/>
  <c r="AA40" i="3"/>
  <c r="G9" i="4"/>
  <c r="G21" i="4"/>
  <c r="AA41" i="3"/>
  <c r="H9" i="4"/>
  <c r="H21" i="4"/>
  <c r="AA42" i="3"/>
  <c r="I9" i="4"/>
  <c r="I21" i="4"/>
  <c r="AA43" i="3"/>
  <c r="J9" i="4"/>
  <c r="J21" i="4"/>
  <c r="F9" i="4"/>
  <c r="F21" i="4"/>
  <c r="K21" i="4"/>
  <c r="C33" i="4"/>
  <c r="AA44" i="3"/>
  <c r="C10" i="4"/>
  <c r="C22" i="4"/>
  <c r="AA45" i="3"/>
  <c r="D10" i="4"/>
  <c r="D22" i="4"/>
  <c r="AA46" i="3"/>
  <c r="E10" i="4"/>
  <c r="E22" i="4"/>
  <c r="AA47" i="3"/>
  <c r="F10" i="4"/>
  <c r="F22" i="4"/>
  <c r="AA49" i="3"/>
  <c r="H10" i="4"/>
  <c r="H22" i="4"/>
  <c r="AA50" i="3"/>
  <c r="I10" i="4"/>
  <c r="I22" i="4"/>
  <c r="AA51" i="3"/>
  <c r="J10" i="4"/>
  <c r="J22" i="4"/>
  <c r="G10" i="4"/>
  <c r="G22" i="4"/>
  <c r="K22" i="4"/>
  <c r="C34" i="4"/>
  <c r="H11" i="4"/>
  <c r="H23" i="4"/>
  <c r="AA52" i="3"/>
  <c r="C11" i="4"/>
  <c r="C23" i="4"/>
  <c r="AA53" i="3"/>
  <c r="D11" i="4"/>
  <c r="D23" i="4"/>
  <c r="AA54" i="3"/>
  <c r="E11" i="4"/>
  <c r="E23" i="4"/>
  <c r="AA55" i="3"/>
  <c r="F11" i="4"/>
  <c r="F23" i="4"/>
  <c r="AA56" i="3"/>
  <c r="G11" i="4"/>
  <c r="G23" i="4"/>
  <c r="AA58" i="3"/>
  <c r="I11" i="4"/>
  <c r="I23" i="4"/>
  <c r="AA59" i="3"/>
  <c r="J11" i="4"/>
  <c r="J23" i="4"/>
  <c r="K23" i="4"/>
  <c r="C35" i="4"/>
  <c r="I12" i="4"/>
  <c r="I24" i="4"/>
  <c r="AA60" i="3"/>
  <c r="AA61" i="3"/>
  <c r="C12" i="4"/>
  <c r="C24" i="4"/>
  <c r="AA62" i="3"/>
  <c r="AA63" i="3"/>
  <c r="D12" i="4"/>
  <c r="D24" i="4"/>
  <c r="AA64" i="3"/>
  <c r="E12" i="4"/>
  <c r="E24" i="4"/>
  <c r="AA65" i="3"/>
  <c r="F12" i="4"/>
  <c r="F24" i="4"/>
  <c r="AA66" i="3"/>
  <c r="G12" i="4"/>
  <c r="G24" i="4"/>
  <c r="AA67" i="3"/>
  <c r="H12" i="4"/>
  <c r="H24" i="4"/>
  <c r="AA69" i="3"/>
  <c r="J12" i="4"/>
  <c r="J24" i="4"/>
  <c r="K24" i="4"/>
  <c r="C36" i="4"/>
  <c r="AA70" i="3"/>
  <c r="AA71" i="3"/>
  <c r="C13" i="4"/>
  <c r="C25" i="4"/>
  <c r="AA72" i="3"/>
  <c r="AA73" i="3"/>
  <c r="D13" i="4"/>
  <c r="D25" i="4"/>
  <c r="AA74" i="3"/>
  <c r="E13" i="4"/>
  <c r="E25" i="4"/>
  <c r="AA75" i="3"/>
  <c r="F13" i="4"/>
  <c r="F25" i="4"/>
  <c r="AA76" i="3"/>
  <c r="G13" i="4"/>
  <c r="G25" i="4"/>
  <c r="AA77" i="3"/>
  <c r="H13" i="4"/>
  <c r="H25" i="4"/>
  <c r="AA78" i="3"/>
  <c r="I13" i="4"/>
  <c r="I25" i="4"/>
  <c r="J13" i="4"/>
  <c r="J25" i="4"/>
  <c r="K25" i="4"/>
  <c r="C37" i="4"/>
  <c r="C38" i="4"/>
  <c r="C42" i="4"/>
  <c r="D30" i="4"/>
  <c r="D31" i="4"/>
  <c r="D32" i="4"/>
  <c r="D33" i="4"/>
  <c r="D34" i="4"/>
  <c r="D35" i="4"/>
  <c r="D36" i="4"/>
  <c r="D37" i="4"/>
  <c r="D38" i="4"/>
  <c r="D42" i="4"/>
  <c r="E30" i="4"/>
  <c r="E31" i="4"/>
  <c r="E32" i="4"/>
  <c r="E33" i="4"/>
  <c r="E34" i="4"/>
  <c r="E35" i="4"/>
  <c r="E36" i="4"/>
  <c r="E37" i="4"/>
  <c r="E38" i="4"/>
  <c r="E42" i="4"/>
  <c r="F30" i="4"/>
  <c r="F31" i="4"/>
  <c r="F32" i="4"/>
  <c r="F33" i="4"/>
  <c r="F34" i="4"/>
  <c r="F35" i="4"/>
  <c r="F36" i="4"/>
  <c r="F37" i="4"/>
  <c r="F38" i="4"/>
  <c r="F42" i="4"/>
  <c r="G30" i="4"/>
  <c r="G31" i="4"/>
  <c r="G32" i="4"/>
  <c r="G33" i="4"/>
  <c r="G34" i="4"/>
  <c r="G35" i="4"/>
  <c r="G36" i="4"/>
  <c r="G37" i="4"/>
  <c r="G38" i="4"/>
  <c r="G42" i="4"/>
  <c r="H30" i="4"/>
  <c r="H31" i="4"/>
  <c r="H32" i="4"/>
  <c r="H33" i="4"/>
  <c r="H34" i="4"/>
  <c r="H35" i="4"/>
  <c r="H36" i="4"/>
  <c r="H37" i="4"/>
  <c r="H38" i="4"/>
  <c r="H42" i="4"/>
  <c r="I30" i="4"/>
  <c r="I31" i="4"/>
  <c r="I32" i="4"/>
  <c r="I33" i="4"/>
  <c r="I34" i="4"/>
  <c r="I35" i="4"/>
  <c r="I36" i="4"/>
  <c r="I37" i="4"/>
  <c r="I38" i="4"/>
  <c r="I42" i="4"/>
  <c r="J30" i="4"/>
  <c r="J31" i="4"/>
  <c r="J32" i="4"/>
  <c r="J33" i="4"/>
  <c r="J34" i="4"/>
  <c r="J35" i="4"/>
  <c r="J36" i="4"/>
  <c r="J37" i="4"/>
  <c r="J38" i="4"/>
  <c r="J42" i="4"/>
  <c r="K42" i="4"/>
  <c r="C54" i="4"/>
  <c r="C43" i="4"/>
  <c r="D43" i="4"/>
  <c r="E43" i="4"/>
  <c r="F43" i="4"/>
  <c r="G43" i="4"/>
  <c r="H43" i="4"/>
  <c r="I43" i="4"/>
  <c r="J43" i="4"/>
  <c r="K43" i="4"/>
  <c r="C55" i="4"/>
  <c r="C44" i="4"/>
  <c r="D44" i="4"/>
  <c r="E44" i="4"/>
  <c r="F44" i="4"/>
  <c r="G44" i="4"/>
  <c r="H44" i="4"/>
  <c r="I44" i="4"/>
  <c r="J44" i="4"/>
  <c r="K44" i="4"/>
  <c r="C56" i="4"/>
  <c r="C45" i="4"/>
  <c r="D45" i="4"/>
  <c r="E45" i="4"/>
  <c r="F45" i="4"/>
  <c r="G45" i="4"/>
  <c r="H45" i="4"/>
  <c r="I45" i="4"/>
  <c r="J45" i="4"/>
  <c r="K45" i="4"/>
  <c r="C57" i="4"/>
  <c r="C46" i="4"/>
  <c r="D46" i="4"/>
  <c r="E46" i="4"/>
  <c r="F46" i="4"/>
  <c r="G46" i="4"/>
  <c r="H46" i="4"/>
  <c r="I46" i="4"/>
  <c r="J46" i="4"/>
  <c r="K46" i="4"/>
  <c r="C58" i="4"/>
  <c r="C47" i="4"/>
  <c r="D47" i="4"/>
  <c r="E47" i="4"/>
  <c r="F47" i="4"/>
  <c r="G47" i="4"/>
  <c r="H47" i="4"/>
  <c r="I47" i="4"/>
  <c r="J47" i="4"/>
  <c r="K47" i="4"/>
  <c r="C59" i="4"/>
  <c r="C48" i="4"/>
  <c r="D48" i="4"/>
  <c r="E48" i="4"/>
  <c r="F48" i="4"/>
  <c r="G48" i="4"/>
  <c r="H48" i="4"/>
  <c r="I48" i="4"/>
  <c r="J48" i="4"/>
  <c r="K48" i="4"/>
  <c r="C60" i="4"/>
  <c r="C49" i="4"/>
  <c r="D49" i="4"/>
  <c r="E49" i="4"/>
  <c r="F49" i="4"/>
  <c r="G49" i="4"/>
  <c r="H49" i="4"/>
  <c r="I49" i="4"/>
  <c r="J49" i="4"/>
  <c r="K49" i="4"/>
  <c r="C61" i="4"/>
  <c r="C62" i="4"/>
  <c r="C66" i="4"/>
  <c r="D54" i="4"/>
  <c r="D55" i="4"/>
  <c r="D56" i="4"/>
  <c r="D57" i="4"/>
  <c r="D58" i="4"/>
  <c r="D59" i="4"/>
  <c r="D60" i="4"/>
  <c r="D61" i="4"/>
  <c r="D62" i="4"/>
  <c r="D66" i="4"/>
  <c r="E54" i="4"/>
  <c r="E55" i="4"/>
  <c r="E56" i="4"/>
  <c r="E57" i="4"/>
  <c r="E58" i="4"/>
  <c r="E59" i="4"/>
  <c r="E60" i="4"/>
  <c r="E61" i="4"/>
  <c r="E62" i="4"/>
  <c r="E66" i="4"/>
  <c r="F54" i="4"/>
  <c r="F55" i="4"/>
  <c r="F56" i="4"/>
  <c r="F57" i="4"/>
  <c r="F58" i="4"/>
  <c r="F59" i="4"/>
  <c r="F60" i="4"/>
  <c r="F61" i="4"/>
  <c r="F62" i="4"/>
  <c r="F66" i="4"/>
  <c r="G54" i="4"/>
  <c r="G55" i="4"/>
  <c r="G56" i="4"/>
  <c r="G57" i="4"/>
  <c r="G58" i="4"/>
  <c r="G59" i="4"/>
  <c r="G60" i="4"/>
  <c r="G61" i="4"/>
  <c r="G62" i="4"/>
  <c r="G66" i="4"/>
  <c r="H54" i="4"/>
  <c r="H55" i="4"/>
  <c r="H56" i="4"/>
  <c r="H57" i="4"/>
  <c r="H58" i="4"/>
  <c r="H59" i="4"/>
  <c r="H60" i="4"/>
  <c r="H61" i="4"/>
  <c r="H62" i="4"/>
  <c r="H66" i="4"/>
  <c r="I54" i="4"/>
  <c r="I55" i="4"/>
  <c r="I56" i="4"/>
  <c r="I57" i="4"/>
  <c r="I58" i="4"/>
  <c r="I59" i="4"/>
  <c r="I60" i="4"/>
  <c r="I61" i="4"/>
  <c r="I62" i="4"/>
  <c r="I66" i="4"/>
  <c r="J54" i="4"/>
  <c r="J55" i="4"/>
  <c r="J56" i="4"/>
  <c r="J57" i="4"/>
  <c r="J58" i="4"/>
  <c r="J59" i="4"/>
  <c r="J60" i="4"/>
  <c r="J61" i="4"/>
  <c r="J62" i="4"/>
  <c r="J66" i="4"/>
  <c r="K66" i="4"/>
  <c r="C78" i="4"/>
  <c r="C67" i="4"/>
  <c r="D67" i="4"/>
  <c r="E67" i="4"/>
  <c r="F67" i="4"/>
  <c r="G67" i="4"/>
  <c r="H67" i="4"/>
  <c r="I67" i="4"/>
  <c r="J67" i="4"/>
  <c r="K67" i="4"/>
  <c r="C79" i="4"/>
  <c r="C68" i="4"/>
  <c r="D68" i="4"/>
  <c r="E68" i="4"/>
  <c r="F68" i="4"/>
  <c r="G68" i="4"/>
  <c r="H68" i="4"/>
  <c r="I68" i="4"/>
  <c r="J68" i="4"/>
  <c r="K68" i="4"/>
  <c r="C80" i="4"/>
  <c r="C69" i="4"/>
  <c r="D69" i="4"/>
  <c r="E69" i="4"/>
  <c r="F69" i="4"/>
  <c r="G69" i="4"/>
  <c r="H69" i="4"/>
  <c r="I69" i="4"/>
  <c r="J69" i="4"/>
  <c r="K69" i="4"/>
  <c r="C81" i="4"/>
  <c r="C70" i="4"/>
  <c r="D70" i="4"/>
  <c r="E70" i="4"/>
  <c r="F70" i="4"/>
  <c r="G70" i="4"/>
  <c r="H70" i="4"/>
  <c r="I70" i="4"/>
  <c r="J70" i="4"/>
  <c r="K70" i="4"/>
  <c r="C82" i="4"/>
  <c r="C71" i="4"/>
  <c r="D71" i="4"/>
  <c r="E71" i="4"/>
  <c r="F71" i="4"/>
  <c r="G71" i="4"/>
  <c r="H71" i="4"/>
  <c r="I71" i="4"/>
  <c r="J71" i="4"/>
  <c r="K71" i="4"/>
  <c r="C83" i="4"/>
  <c r="C72" i="4"/>
  <c r="D72" i="4"/>
  <c r="E72" i="4"/>
  <c r="F72" i="4"/>
  <c r="G72" i="4"/>
  <c r="H72" i="4"/>
  <c r="I72" i="4"/>
  <c r="J72" i="4"/>
  <c r="K72" i="4"/>
  <c r="C84" i="4"/>
  <c r="C73" i="4"/>
  <c r="D73" i="4"/>
  <c r="E73" i="4"/>
  <c r="F73" i="4"/>
  <c r="G73" i="4"/>
  <c r="H73" i="4"/>
  <c r="I73" i="4"/>
  <c r="J73" i="4"/>
  <c r="K73" i="4"/>
  <c r="C85" i="4"/>
  <c r="C86" i="4"/>
  <c r="C90" i="4"/>
  <c r="D78" i="4"/>
  <c r="D79" i="4"/>
  <c r="D80" i="4"/>
  <c r="D81" i="4"/>
  <c r="D82" i="4"/>
  <c r="D83" i="4"/>
  <c r="D84" i="4"/>
  <c r="D85" i="4"/>
  <c r="D86" i="4"/>
  <c r="D90" i="4"/>
  <c r="E78" i="4"/>
  <c r="E79" i="4"/>
  <c r="E80" i="4"/>
  <c r="E81" i="4"/>
  <c r="E82" i="4"/>
  <c r="E83" i="4"/>
  <c r="E84" i="4"/>
  <c r="E85" i="4"/>
  <c r="E86" i="4"/>
  <c r="E90" i="4"/>
  <c r="F78" i="4"/>
  <c r="F79" i="4"/>
  <c r="F80" i="4"/>
  <c r="F81" i="4"/>
  <c r="F82" i="4"/>
  <c r="F83" i="4"/>
  <c r="F84" i="4"/>
  <c r="F85" i="4"/>
  <c r="F86" i="4"/>
  <c r="F90" i="4"/>
  <c r="G78" i="4"/>
  <c r="G79" i="4"/>
  <c r="G80" i="4"/>
  <c r="G81" i="4"/>
  <c r="G82" i="4"/>
  <c r="G83" i="4"/>
  <c r="G84" i="4"/>
  <c r="G85" i="4"/>
  <c r="G86" i="4"/>
  <c r="G90" i="4"/>
  <c r="H78" i="4"/>
  <c r="H79" i="4"/>
  <c r="H80" i="4"/>
  <c r="H81" i="4"/>
  <c r="H82" i="4"/>
  <c r="H83" i="4"/>
  <c r="H84" i="4"/>
  <c r="H85" i="4"/>
  <c r="H86" i="4"/>
  <c r="H90" i="4"/>
  <c r="I78" i="4"/>
  <c r="I79" i="4"/>
  <c r="I80" i="4"/>
  <c r="I81" i="4"/>
  <c r="I82" i="4"/>
  <c r="I83" i="4"/>
  <c r="I84" i="4"/>
  <c r="I85" i="4"/>
  <c r="I86" i="4"/>
  <c r="I90" i="4"/>
  <c r="J78" i="4"/>
  <c r="J79" i="4"/>
  <c r="J80" i="4"/>
  <c r="J81" i="4"/>
  <c r="J82" i="4"/>
  <c r="J83" i="4"/>
  <c r="J84" i="4"/>
  <c r="J85" i="4"/>
  <c r="J86" i="4"/>
  <c r="J90" i="4"/>
  <c r="K90" i="4"/>
  <c r="C102" i="4"/>
  <c r="C91" i="4"/>
  <c r="D91" i="4"/>
  <c r="E91" i="4"/>
  <c r="F91" i="4"/>
  <c r="G91" i="4"/>
  <c r="H91" i="4"/>
  <c r="I91" i="4"/>
  <c r="J91" i="4"/>
  <c r="K91" i="4"/>
  <c r="C103" i="4"/>
  <c r="C92" i="4"/>
  <c r="D92" i="4"/>
  <c r="E92" i="4"/>
  <c r="F92" i="4"/>
  <c r="G92" i="4"/>
  <c r="H92" i="4"/>
  <c r="I92" i="4"/>
  <c r="J92" i="4"/>
  <c r="K92" i="4"/>
  <c r="C104" i="4"/>
  <c r="C93" i="4"/>
  <c r="D93" i="4"/>
  <c r="E93" i="4"/>
  <c r="F93" i="4"/>
  <c r="G93" i="4"/>
  <c r="H93" i="4"/>
  <c r="I93" i="4"/>
  <c r="J93" i="4"/>
  <c r="K93" i="4"/>
  <c r="C105" i="4"/>
  <c r="C94" i="4"/>
  <c r="D94" i="4"/>
  <c r="E94" i="4"/>
  <c r="F94" i="4"/>
  <c r="G94" i="4"/>
  <c r="H94" i="4"/>
  <c r="I94" i="4"/>
  <c r="J94" i="4"/>
  <c r="K94" i="4"/>
  <c r="C106" i="4"/>
  <c r="C95" i="4"/>
  <c r="D95" i="4"/>
  <c r="E95" i="4"/>
  <c r="F95" i="4"/>
  <c r="G95" i="4"/>
  <c r="H95" i="4"/>
  <c r="I95" i="4"/>
  <c r="J95" i="4"/>
  <c r="K95" i="4"/>
  <c r="C107" i="4"/>
  <c r="C96" i="4"/>
  <c r="D96" i="4"/>
  <c r="E96" i="4"/>
  <c r="F96" i="4"/>
  <c r="G96" i="4"/>
  <c r="H96" i="4"/>
  <c r="I96" i="4"/>
  <c r="J96" i="4"/>
  <c r="K96" i="4"/>
  <c r="C108" i="4"/>
  <c r="C97" i="4"/>
  <c r="D97" i="4"/>
  <c r="E97" i="4"/>
  <c r="F97" i="4"/>
  <c r="G97" i="4"/>
  <c r="H97" i="4"/>
  <c r="I97" i="4"/>
  <c r="J97" i="4"/>
  <c r="K97" i="4"/>
  <c r="C109" i="4"/>
  <c r="C110" i="4"/>
  <c r="C114" i="4"/>
  <c r="D102" i="4"/>
  <c r="D103" i="4"/>
  <c r="D104" i="4"/>
  <c r="D105" i="4"/>
  <c r="D106" i="4"/>
  <c r="D107" i="4"/>
  <c r="D108" i="4"/>
  <c r="D109" i="4"/>
  <c r="D110" i="4"/>
  <c r="D114" i="4"/>
  <c r="E102" i="4"/>
  <c r="E103" i="4"/>
  <c r="E104" i="4"/>
  <c r="E105" i="4"/>
  <c r="E106" i="4"/>
  <c r="E107" i="4"/>
  <c r="E108" i="4"/>
  <c r="E109" i="4"/>
  <c r="E110" i="4"/>
  <c r="E114" i="4"/>
  <c r="F102" i="4"/>
  <c r="F103" i="4"/>
  <c r="F104" i="4"/>
  <c r="F105" i="4"/>
  <c r="F106" i="4"/>
  <c r="F107" i="4"/>
  <c r="F108" i="4"/>
  <c r="F109" i="4"/>
  <c r="F110" i="4"/>
  <c r="F114" i="4"/>
  <c r="G102" i="4"/>
  <c r="G103" i="4"/>
  <c r="G104" i="4"/>
  <c r="G105" i="4"/>
  <c r="G106" i="4"/>
  <c r="G107" i="4"/>
  <c r="G108" i="4"/>
  <c r="G109" i="4"/>
  <c r="G110" i="4"/>
  <c r="G114" i="4"/>
  <c r="H102" i="4"/>
  <c r="H103" i="4"/>
  <c r="H104" i="4"/>
  <c r="H105" i="4"/>
  <c r="H106" i="4"/>
  <c r="H107" i="4"/>
  <c r="H108" i="4"/>
  <c r="H109" i="4"/>
  <c r="H110" i="4"/>
  <c r="H114" i="4"/>
  <c r="I102" i="4"/>
  <c r="I103" i="4"/>
  <c r="I104" i="4"/>
  <c r="I105" i="4"/>
  <c r="I106" i="4"/>
  <c r="I107" i="4"/>
  <c r="I108" i="4"/>
  <c r="I109" i="4"/>
  <c r="I110" i="4"/>
  <c r="I114" i="4"/>
  <c r="J102" i="4"/>
  <c r="J103" i="4"/>
  <c r="J104" i="4"/>
  <c r="J105" i="4"/>
  <c r="J106" i="4"/>
  <c r="J107" i="4"/>
  <c r="J108" i="4"/>
  <c r="J109" i="4"/>
  <c r="J110" i="4"/>
  <c r="J114" i="4"/>
  <c r="K114" i="4"/>
  <c r="C126" i="4"/>
  <c r="C115" i="4"/>
  <c r="D115" i="4"/>
  <c r="E115" i="4"/>
  <c r="F115" i="4"/>
  <c r="G115" i="4"/>
  <c r="H115" i="4"/>
  <c r="I115" i="4"/>
  <c r="J115" i="4"/>
  <c r="K115" i="4"/>
  <c r="C127" i="4"/>
  <c r="C116" i="4"/>
  <c r="D116" i="4"/>
  <c r="E116" i="4"/>
  <c r="F116" i="4"/>
  <c r="G116" i="4"/>
  <c r="H116" i="4"/>
  <c r="I116" i="4"/>
  <c r="J116" i="4"/>
  <c r="K116" i="4"/>
  <c r="C128" i="4"/>
  <c r="C117" i="4"/>
  <c r="D117" i="4"/>
  <c r="E117" i="4"/>
  <c r="F117" i="4"/>
  <c r="G117" i="4"/>
  <c r="H117" i="4"/>
  <c r="I117" i="4"/>
  <c r="J117" i="4"/>
  <c r="K117" i="4"/>
  <c r="C129" i="4"/>
  <c r="C118" i="4"/>
  <c r="D118" i="4"/>
  <c r="E118" i="4"/>
  <c r="F118" i="4"/>
  <c r="G118" i="4"/>
  <c r="H118" i="4"/>
  <c r="I118" i="4"/>
  <c r="J118" i="4"/>
  <c r="K118" i="4"/>
  <c r="C130" i="4"/>
  <c r="C119" i="4"/>
  <c r="D119" i="4"/>
  <c r="E119" i="4"/>
  <c r="F119" i="4"/>
  <c r="G119" i="4"/>
  <c r="H119" i="4"/>
  <c r="I119" i="4"/>
  <c r="J119" i="4"/>
  <c r="K119" i="4"/>
  <c r="C131" i="4"/>
  <c r="C120" i="4"/>
  <c r="D120" i="4"/>
  <c r="E120" i="4"/>
  <c r="F120" i="4"/>
  <c r="G120" i="4"/>
  <c r="H120" i="4"/>
  <c r="I120" i="4"/>
  <c r="J120" i="4"/>
  <c r="K120" i="4"/>
  <c r="C132" i="4"/>
  <c r="C121" i="4"/>
  <c r="D121" i="4"/>
  <c r="E121" i="4"/>
  <c r="F121" i="4"/>
  <c r="G121" i="4"/>
  <c r="H121" i="4"/>
  <c r="I121" i="4"/>
  <c r="J121" i="4"/>
  <c r="K121" i="4"/>
  <c r="C133" i="4"/>
  <c r="C134" i="4"/>
  <c r="C138" i="4"/>
  <c r="D126" i="4"/>
  <c r="D127" i="4"/>
  <c r="D128" i="4"/>
  <c r="D129" i="4"/>
  <c r="D130" i="4"/>
  <c r="D131" i="4"/>
  <c r="D132" i="4"/>
  <c r="D133" i="4"/>
  <c r="D134" i="4"/>
  <c r="D138" i="4"/>
  <c r="E126" i="4"/>
  <c r="E127" i="4"/>
  <c r="E128" i="4"/>
  <c r="E129" i="4"/>
  <c r="E130" i="4"/>
  <c r="E131" i="4"/>
  <c r="E132" i="4"/>
  <c r="E133" i="4"/>
  <c r="E134" i="4"/>
  <c r="E138" i="4"/>
  <c r="F126" i="4"/>
  <c r="F127" i="4"/>
  <c r="F128" i="4"/>
  <c r="F129" i="4"/>
  <c r="F130" i="4"/>
  <c r="F131" i="4"/>
  <c r="F132" i="4"/>
  <c r="F133" i="4"/>
  <c r="F134" i="4"/>
  <c r="F138" i="4"/>
  <c r="G126" i="4"/>
  <c r="G127" i="4"/>
  <c r="G128" i="4"/>
  <c r="G129" i="4"/>
  <c r="G130" i="4"/>
  <c r="G131" i="4"/>
  <c r="G132" i="4"/>
  <c r="G133" i="4"/>
  <c r="G134" i="4"/>
  <c r="G138" i="4"/>
  <c r="H126" i="4"/>
  <c r="H127" i="4"/>
  <c r="H128" i="4"/>
  <c r="H129" i="4"/>
  <c r="H130" i="4"/>
  <c r="H131" i="4"/>
  <c r="H132" i="4"/>
  <c r="H133" i="4"/>
  <c r="H134" i="4"/>
  <c r="H138" i="4"/>
  <c r="I126" i="4"/>
  <c r="I127" i="4"/>
  <c r="I128" i="4"/>
  <c r="I129" i="4"/>
  <c r="I130" i="4"/>
  <c r="I131" i="4"/>
  <c r="I132" i="4"/>
  <c r="I133" i="4"/>
  <c r="I134" i="4"/>
  <c r="I138" i="4"/>
  <c r="J126" i="4"/>
  <c r="J127" i="4"/>
  <c r="J128" i="4"/>
  <c r="J129" i="4"/>
  <c r="J130" i="4"/>
  <c r="J131" i="4"/>
  <c r="J132" i="4"/>
  <c r="J133" i="4"/>
  <c r="J134" i="4"/>
  <c r="J138" i="4"/>
  <c r="K138" i="4"/>
  <c r="C150" i="4"/>
  <c r="C139" i="4"/>
  <c r="D139" i="4"/>
  <c r="E139" i="4"/>
  <c r="F139" i="4"/>
  <c r="G139" i="4"/>
  <c r="H139" i="4"/>
  <c r="I139" i="4"/>
  <c r="J139" i="4"/>
  <c r="K139" i="4"/>
  <c r="C151" i="4"/>
  <c r="C140" i="4"/>
  <c r="D140" i="4"/>
  <c r="E140" i="4"/>
  <c r="F140" i="4"/>
  <c r="G140" i="4"/>
  <c r="H140" i="4"/>
  <c r="I140" i="4"/>
  <c r="J140" i="4"/>
  <c r="K140" i="4"/>
  <c r="C152" i="4"/>
  <c r="C141" i="4"/>
  <c r="D141" i="4"/>
  <c r="E141" i="4"/>
  <c r="F141" i="4"/>
  <c r="G141" i="4"/>
  <c r="H141" i="4"/>
  <c r="I141" i="4"/>
  <c r="J141" i="4"/>
  <c r="K141" i="4"/>
  <c r="C153" i="4"/>
  <c r="C142" i="4"/>
  <c r="D142" i="4"/>
  <c r="E142" i="4"/>
  <c r="F142" i="4"/>
  <c r="G142" i="4"/>
  <c r="H142" i="4"/>
  <c r="I142" i="4"/>
  <c r="J142" i="4"/>
  <c r="K142" i="4"/>
  <c r="C154" i="4"/>
  <c r="C143" i="4"/>
  <c r="D143" i="4"/>
  <c r="E143" i="4"/>
  <c r="F143" i="4"/>
  <c r="G143" i="4"/>
  <c r="H143" i="4"/>
  <c r="I143" i="4"/>
  <c r="J143" i="4"/>
  <c r="K143" i="4"/>
  <c r="C155" i="4"/>
  <c r="C144" i="4"/>
  <c r="D144" i="4"/>
  <c r="E144" i="4"/>
  <c r="F144" i="4"/>
  <c r="G144" i="4"/>
  <c r="H144" i="4"/>
  <c r="I144" i="4"/>
  <c r="J144" i="4"/>
  <c r="K144" i="4"/>
  <c r="C156" i="4"/>
  <c r="C145" i="4"/>
  <c r="D145" i="4"/>
  <c r="E145" i="4"/>
  <c r="F145" i="4"/>
  <c r="G145" i="4"/>
  <c r="H145" i="4"/>
  <c r="I145" i="4"/>
  <c r="J145" i="4"/>
  <c r="K145" i="4"/>
  <c r="C157" i="4"/>
  <c r="C158" i="4"/>
  <c r="C162" i="4"/>
  <c r="D150" i="4"/>
  <c r="D151" i="4"/>
  <c r="D152" i="4"/>
  <c r="D153" i="4"/>
  <c r="D154" i="4"/>
  <c r="D155" i="4"/>
  <c r="D156" i="4"/>
  <c r="D157" i="4"/>
  <c r="D158" i="4"/>
  <c r="D162" i="4"/>
  <c r="E150" i="4"/>
  <c r="E151" i="4"/>
  <c r="E152" i="4"/>
  <c r="E153" i="4"/>
  <c r="E154" i="4"/>
  <c r="E155" i="4"/>
  <c r="E156" i="4"/>
  <c r="E157" i="4"/>
  <c r="E158" i="4"/>
  <c r="E162" i="4"/>
  <c r="F150" i="4"/>
  <c r="F151" i="4"/>
  <c r="F152" i="4"/>
  <c r="F153" i="4"/>
  <c r="F154" i="4"/>
  <c r="F155" i="4"/>
  <c r="F156" i="4"/>
  <c r="F157" i="4"/>
  <c r="F158" i="4"/>
  <c r="F162" i="4"/>
  <c r="G150" i="4"/>
  <c r="G151" i="4"/>
  <c r="G152" i="4"/>
  <c r="G153" i="4"/>
  <c r="G154" i="4"/>
  <c r="G155" i="4"/>
  <c r="G156" i="4"/>
  <c r="G157" i="4"/>
  <c r="G158" i="4"/>
  <c r="G162" i="4"/>
  <c r="H150" i="4"/>
  <c r="H151" i="4"/>
  <c r="H152" i="4"/>
  <c r="H153" i="4"/>
  <c r="H154" i="4"/>
  <c r="H155" i="4"/>
  <c r="H156" i="4"/>
  <c r="H157" i="4"/>
  <c r="H158" i="4"/>
  <c r="H162" i="4"/>
  <c r="I150" i="4"/>
  <c r="I151" i="4"/>
  <c r="I152" i="4"/>
  <c r="I153" i="4"/>
  <c r="I154" i="4"/>
  <c r="I155" i="4"/>
  <c r="I156" i="4"/>
  <c r="I157" i="4"/>
  <c r="I158" i="4"/>
  <c r="I162" i="4"/>
  <c r="J150" i="4"/>
  <c r="J151" i="4"/>
  <c r="J152" i="4"/>
  <c r="J153" i="4"/>
  <c r="J154" i="4"/>
  <c r="J155" i="4"/>
  <c r="J156" i="4"/>
  <c r="J157" i="4"/>
  <c r="J158" i="4"/>
  <c r="J162" i="4"/>
  <c r="K162" i="4"/>
  <c r="C174" i="4"/>
  <c r="C163" i="4"/>
  <c r="D163" i="4"/>
  <c r="E163" i="4"/>
  <c r="F163" i="4"/>
  <c r="G163" i="4"/>
  <c r="H163" i="4"/>
  <c r="I163" i="4"/>
  <c r="J163" i="4"/>
  <c r="K163" i="4"/>
  <c r="C175" i="4"/>
  <c r="C164" i="4"/>
  <c r="D164" i="4"/>
  <c r="E164" i="4"/>
  <c r="F164" i="4"/>
  <c r="G164" i="4"/>
  <c r="H164" i="4"/>
  <c r="I164" i="4"/>
  <c r="J164" i="4"/>
  <c r="K164" i="4"/>
  <c r="C176" i="4"/>
  <c r="C165" i="4"/>
  <c r="D165" i="4"/>
  <c r="E165" i="4"/>
  <c r="F165" i="4"/>
  <c r="G165" i="4"/>
  <c r="H165" i="4"/>
  <c r="I165" i="4"/>
  <c r="J165" i="4"/>
  <c r="K165" i="4"/>
  <c r="C177" i="4"/>
  <c r="C166" i="4"/>
  <c r="D166" i="4"/>
  <c r="E166" i="4"/>
  <c r="F166" i="4"/>
  <c r="G166" i="4"/>
  <c r="H166" i="4"/>
  <c r="I166" i="4"/>
  <c r="J166" i="4"/>
  <c r="K166" i="4"/>
  <c r="C178" i="4"/>
  <c r="C167" i="4"/>
  <c r="D167" i="4"/>
  <c r="E167" i="4"/>
  <c r="F167" i="4"/>
  <c r="G167" i="4"/>
  <c r="H167" i="4"/>
  <c r="I167" i="4"/>
  <c r="J167" i="4"/>
  <c r="K167" i="4"/>
  <c r="C179" i="4"/>
  <c r="C168" i="4"/>
  <c r="D168" i="4"/>
  <c r="E168" i="4"/>
  <c r="F168" i="4"/>
  <c r="G168" i="4"/>
  <c r="H168" i="4"/>
  <c r="I168" i="4"/>
  <c r="J168" i="4"/>
  <c r="K168" i="4"/>
  <c r="C180" i="4"/>
  <c r="C169" i="4"/>
  <c r="D169" i="4"/>
  <c r="E169" i="4"/>
  <c r="F169" i="4"/>
  <c r="G169" i="4"/>
  <c r="H169" i="4"/>
  <c r="I169" i="4"/>
  <c r="J169" i="4"/>
  <c r="K169" i="4"/>
  <c r="C181" i="4"/>
  <c r="C182" i="4"/>
  <c r="C186" i="4"/>
  <c r="D174" i="4"/>
  <c r="D175" i="4"/>
  <c r="D176" i="4"/>
  <c r="D177" i="4"/>
  <c r="D178" i="4"/>
  <c r="D179" i="4"/>
  <c r="D180" i="4"/>
  <c r="D181" i="4"/>
  <c r="D182" i="4"/>
  <c r="D186" i="4"/>
  <c r="E174" i="4"/>
  <c r="E175" i="4"/>
  <c r="E176" i="4"/>
  <c r="E177" i="4"/>
  <c r="E178" i="4"/>
  <c r="E179" i="4"/>
  <c r="E180" i="4"/>
  <c r="E181" i="4"/>
  <c r="E182" i="4"/>
  <c r="E186" i="4"/>
  <c r="F174" i="4"/>
  <c r="F175" i="4"/>
  <c r="F176" i="4"/>
  <c r="F177" i="4"/>
  <c r="F178" i="4"/>
  <c r="F179" i="4"/>
  <c r="F180" i="4"/>
  <c r="F181" i="4"/>
  <c r="F182" i="4"/>
  <c r="F186" i="4"/>
  <c r="G174" i="4"/>
  <c r="G175" i="4"/>
  <c r="G176" i="4"/>
  <c r="G177" i="4"/>
  <c r="G178" i="4"/>
  <c r="G179" i="4"/>
  <c r="G180" i="4"/>
  <c r="G181" i="4"/>
  <c r="G182" i="4"/>
  <c r="G186" i="4"/>
  <c r="H174" i="4"/>
  <c r="H175" i="4"/>
  <c r="H176" i="4"/>
  <c r="H177" i="4"/>
  <c r="H178" i="4"/>
  <c r="H179" i="4"/>
  <c r="H180" i="4"/>
  <c r="H181" i="4"/>
  <c r="H182" i="4"/>
  <c r="H186" i="4"/>
  <c r="I174" i="4"/>
  <c r="I175" i="4"/>
  <c r="I176" i="4"/>
  <c r="I177" i="4"/>
  <c r="I178" i="4"/>
  <c r="I179" i="4"/>
  <c r="I180" i="4"/>
  <c r="I181" i="4"/>
  <c r="I182" i="4"/>
  <c r="I186" i="4"/>
  <c r="J174" i="4"/>
  <c r="J175" i="4"/>
  <c r="J176" i="4"/>
  <c r="J177" i="4"/>
  <c r="J178" i="4"/>
  <c r="J179" i="4"/>
  <c r="J180" i="4"/>
  <c r="J181" i="4"/>
  <c r="J182" i="4"/>
  <c r="J186" i="4"/>
  <c r="K186" i="4"/>
  <c r="C198" i="4"/>
  <c r="C187" i="4"/>
  <c r="D187" i="4"/>
  <c r="E187" i="4"/>
  <c r="F187" i="4"/>
  <c r="G187" i="4"/>
  <c r="H187" i="4"/>
  <c r="I187" i="4"/>
  <c r="J187" i="4"/>
  <c r="K187" i="4"/>
  <c r="C199" i="4"/>
  <c r="C188" i="4"/>
  <c r="D188" i="4"/>
  <c r="E188" i="4"/>
  <c r="F188" i="4"/>
  <c r="G188" i="4"/>
  <c r="H188" i="4"/>
  <c r="I188" i="4"/>
  <c r="J188" i="4"/>
  <c r="K188" i="4"/>
  <c r="C200" i="4"/>
  <c r="C189" i="4"/>
  <c r="D189" i="4"/>
  <c r="E189" i="4"/>
  <c r="F189" i="4"/>
  <c r="G189" i="4"/>
  <c r="H189" i="4"/>
  <c r="I189" i="4"/>
  <c r="J189" i="4"/>
  <c r="K189" i="4"/>
  <c r="C201" i="4"/>
  <c r="C190" i="4"/>
  <c r="D190" i="4"/>
  <c r="E190" i="4"/>
  <c r="F190" i="4"/>
  <c r="G190" i="4"/>
  <c r="H190" i="4"/>
  <c r="I190" i="4"/>
  <c r="J190" i="4"/>
  <c r="K190" i="4"/>
  <c r="C202" i="4"/>
  <c r="C191" i="4"/>
  <c r="D191" i="4"/>
  <c r="E191" i="4"/>
  <c r="F191" i="4"/>
  <c r="G191" i="4"/>
  <c r="H191" i="4"/>
  <c r="I191" i="4"/>
  <c r="J191" i="4"/>
  <c r="K191" i="4"/>
  <c r="C203" i="4"/>
  <c r="C192" i="4"/>
  <c r="D192" i="4"/>
  <c r="E192" i="4"/>
  <c r="F192" i="4"/>
  <c r="G192" i="4"/>
  <c r="H192" i="4"/>
  <c r="I192" i="4"/>
  <c r="J192" i="4"/>
  <c r="K192" i="4"/>
  <c r="C204" i="4"/>
  <c r="C193" i="4"/>
  <c r="D193" i="4"/>
  <c r="E193" i="4"/>
  <c r="F193" i="4"/>
  <c r="G193" i="4"/>
  <c r="H193" i="4"/>
  <c r="I193" i="4"/>
  <c r="J193" i="4"/>
  <c r="K193" i="4"/>
  <c r="C205" i="4"/>
  <c r="C206" i="4"/>
  <c r="C210" i="4"/>
  <c r="D198" i="4"/>
  <c r="D199" i="4"/>
  <c r="D200" i="4"/>
  <c r="D201" i="4"/>
  <c r="D202" i="4"/>
  <c r="D203" i="4"/>
  <c r="D204" i="4"/>
  <c r="D205" i="4"/>
  <c r="D206" i="4"/>
  <c r="D210" i="4"/>
  <c r="E198" i="4"/>
  <c r="E199" i="4"/>
  <c r="E200" i="4"/>
  <c r="E201" i="4"/>
  <c r="E202" i="4"/>
  <c r="E203" i="4"/>
  <c r="E204" i="4"/>
  <c r="E205" i="4"/>
  <c r="E206" i="4"/>
  <c r="E210" i="4"/>
  <c r="F198" i="4"/>
  <c r="F199" i="4"/>
  <c r="F200" i="4"/>
  <c r="F201" i="4"/>
  <c r="F202" i="4"/>
  <c r="F203" i="4"/>
  <c r="F204" i="4"/>
  <c r="F205" i="4"/>
  <c r="F206" i="4"/>
  <c r="F210" i="4"/>
  <c r="G198" i="4"/>
  <c r="G199" i="4"/>
  <c r="G200" i="4"/>
  <c r="G201" i="4"/>
  <c r="G202" i="4"/>
  <c r="G203" i="4"/>
  <c r="G204" i="4"/>
  <c r="G205" i="4"/>
  <c r="G206" i="4"/>
  <c r="G210" i="4"/>
  <c r="H198" i="4"/>
  <c r="H199" i="4"/>
  <c r="H200" i="4"/>
  <c r="H201" i="4"/>
  <c r="H202" i="4"/>
  <c r="H203" i="4"/>
  <c r="H204" i="4"/>
  <c r="H205" i="4"/>
  <c r="H206" i="4"/>
  <c r="H210" i="4"/>
  <c r="I198" i="4"/>
  <c r="I199" i="4"/>
  <c r="I200" i="4"/>
  <c r="I201" i="4"/>
  <c r="I202" i="4"/>
  <c r="I203" i="4"/>
  <c r="I204" i="4"/>
  <c r="I205" i="4"/>
  <c r="I206" i="4"/>
  <c r="I210" i="4"/>
  <c r="J198" i="4"/>
  <c r="J199" i="4"/>
  <c r="J200" i="4"/>
  <c r="J201" i="4"/>
  <c r="J202" i="4"/>
  <c r="J203" i="4"/>
  <c r="J204" i="4"/>
  <c r="J205" i="4"/>
  <c r="J206" i="4"/>
  <c r="J210" i="4"/>
  <c r="K210" i="4"/>
  <c r="C222" i="4"/>
  <c r="C211" i="4"/>
  <c r="D211" i="4"/>
  <c r="E211" i="4"/>
  <c r="F211" i="4"/>
  <c r="G211" i="4"/>
  <c r="H211" i="4"/>
  <c r="I211" i="4"/>
  <c r="J211" i="4"/>
  <c r="K211" i="4"/>
  <c r="C223" i="4"/>
  <c r="C212" i="4"/>
  <c r="D212" i="4"/>
  <c r="E212" i="4"/>
  <c r="F212" i="4"/>
  <c r="G212" i="4"/>
  <c r="H212" i="4"/>
  <c r="I212" i="4"/>
  <c r="J212" i="4"/>
  <c r="K212" i="4"/>
  <c r="C224" i="4"/>
  <c r="C213" i="4"/>
  <c r="D213" i="4"/>
  <c r="E213" i="4"/>
  <c r="F213" i="4"/>
  <c r="G213" i="4"/>
  <c r="H213" i="4"/>
  <c r="I213" i="4"/>
  <c r="J213" i="4"/>
  <c r="K213" i="4"/>
  <c r="C225" i="4"/>
  <c r="C214" i="4"/>
  <c r="D214" i="4"/>
  <c r="E214" i="4"/>
  <c r="F214" i="4"/>
  <c r="G214" i="4"/>
  <c r="H214" i="4"/>
  <c r="I214" i="4"/>
  <c r="J214" i="4"/>
  <c r="K214" i="4"/>
  <c r="C226" i="4"/>
  <c r="C215" i="4"/>
  <c r="D215" i="4"/>
  <c r="E215" i="4"/>
  <c r="F215" i="4"/>
  <c r="G215" i="4"/>
  <c r="H215" i="4"/>
  <c r="I215" i="4"/>
  <c r="J215" i="4"/>
  <c r="K215" i="4"/>
  <c r="C227" i="4"/>
  <c r="C216" i="4"/>
  <c r="D216" i="4"/>
  <c r="E216" i="4"/>
  <c r="F216" i="4"/>
  <c r="G216" i="4"/>
  <c r="H216" i="4"/>
  <c r="I216" i="4"/>
  <c r="J216" i="4"/>
  <c r="K216" i="4"/>
  <c r="C228" i="4"/>
  <c r="C217" i="4"/>
  <c r="D217" i="4"/>
  <c r="E217" i="4"/>
  <c r="F217" i="4"/>
  <c r="G217" i="4"/>
  <c r="H217" i="4"/>
  <c r="I217" i="4"/>
  <c r="J217" i="4"/>
  <c r="K217" i="4"/>
  <c r="C229" i="4"/>
  <c r="C230" i="4"/>
  <c r="C234" i="4"/>
  <c r="D222" i="4"/>
  <c r="D223" i="4"/>
  <c r="D224" i="4"/>
  <c r="D225" i="4"/>
  <c r="D226" i="4"/>
  <c r="D227" i="4"/>
  <c r="D228" i="4"/>
  <c r="D229" i="4"/>
  <c r="D230" i="4"/>
  <c r="D234" i="4"/>
  <c r="E222" i="4"/>
  <c r="E223" i="4"/>
  <c r="E224" i="4"/>
  <c r="E225" i="4"/>
  <c r="E226" i="4"/>
  <c r="E227" i="4"/>
  <c r="E228" i="4"/>
  <c r="E229" i="4"/>
  <c r="E230" i="4"/>
  <c r="E234" i="4"/>
  <c r="F222" i="4"/>
  <c r="F223" i="4"/>
  <c r="F224" i="4"/>
  <c r="F225" i="4"/>
  <c r="F226" i="4"/>
  <c r="F227" i="4"/>
  <c r="F228" i="4"/>
  <c r="F229" i="4"/>
  <c r="F230" i="4"/>
  <c r="F234" i="4"/>
  <c r="G222" i="4"/>
  <c r="G223" i="4"/>
  <c r="G224" i="4"/>
  <c r="G225" i="4"/>
  <c r="G226" i="4"/>
  <c r="G227" i="4"/>
  <c r="G228" i="4"/>
  <c r="G229" i="4"/>
  <c r="G230" i="4"/>
  <c r="G234" i="4"/>
  <c r="H222" i="4"/>
  <c r="H223" i="4"/>
  <c r="H224" i="4"/>
  <c r="H225" i="4"/>
  <c r="H226" i="4"/>
  <c r="H227" i="4"/>
  <c r="H228" i="4"/>
  <c r="H229" i="4"/>
  <c r="H230" i="4"/>
  <c r="H234" i="4"/>
  <c r="I222" i="4"/>
  <c r="I223" i="4"/>
  <c r="I224" i="4"/>
  <c r="I225" i="4"/>
  <c r="I226" i="4"/>
  <c r="I227" i="4"/>
  <c r="I228" i="4"/>
  <c r="I229" i="4"/>
  <c r="I230" i="4"/>
  <c r="I234" i="4"/>
  <c r="J222" i="4"/>
  <c r="J223" i="4"/>
  <c r="J224" i="4"/>
  <c r="J225" i="4"/>
  <c r="J226" i="4"/>
  <c r="J227" i="4"/>
  <c r="J228" i="4"/>
  <c r="J229" i="4"/>
  <c r="J230" i="4"/>
  <c r="J234" i="4"/>
  <c r="K234" i="4"/>
  <c r="C246" i="4"/>
  <c r="C235" i="4"/>
  <c r="D235" i="4"/>
  <c r="E235" i="4"/>
  <c r="F235" i="4"/>
  <c r="G235" i="4"/>
  <c r="H235" i="4"/>
  <c r="I235" i="4"/>
  <c r="J235" i="4"/>
  <c r="K235" i="4"/>
  <c r="C247" i="4"/>
  <c r="C236" i="4"/>
  <c r="D236" i="4"/>
  <c r="E236" i="4"/>
  <c r="F236" i="4"/>
  <c r="G236" i="4"/>
  <c r="H236" i="4"/>
  <c r="I236" i="4"/>
  <c r="J236" i="4"/>
  <c r="K236" i="4"/>
  <c r="C248" i="4"/>
  <c r="C237" i="4"/>
  <c r="D237" i="4"/>
  <c r="E237" i="4"/>
  <c r="F237" i="4"/>
  <c r="G237" i="4"/>
  <c r="H237" i="4"/>
  <c r="I237" i="4"/>
  <c r="J237" i="4"/>
  <c r="K237" i="4"/>
  <c r="C249" i="4"/>
  <c r="C238" i="4"/>
  <c r="D238" i="4"/>
  <c r="E238" i="4"/>
  <c r="F238" i="4"/>
  <c r="G238" i="4"/>
  <c r="H238" i="4"/>
  <c r="I238" i="4"/>
  <c r="J238" i="4"/>
  <c r="K238" i="4"/>
  <c r="C250" i="4"/>
  <c r="C239" i="4"/>
  <c r="D239" i="4"/>
  <c r="E239" i="4"/>
  <c r="F239" i="4"/>
  <c r="G239" i="4"/>
  <c r="H239" i="4"/>
  <c r="I239" i="4"/>
  <c r="J239" i="4"/>
  <c r="K239" i="4"/>
  <c r="C251" i="4"/>
  <c r="C240" i="4"/>
  <c r="D240" i="4"/>
  <c r="E240" i="4"/>
  <c r="F240" i="4"/>
  <c r="G240" i="4"/>
  <c r="H240" i="4"/>
  <c r="I240" i="4"/>
  <c r="J240" i="4"/>
  <c r="K240" i="4"/>
  <c r="C252" i="4"/>
  <c r="C241" i="4"/>
  <c r="D241" i="4"/>
  <c r="E241" i="4"/>
  <c r="F241" i="4"/>
  <c r="G241" i="4"/>
  <c r="H241" i="4"/>
  <c r="I241" i="4"/>
  <c r="J241" i="4"/>
  <c r="K241" i="4"/>
  <c r="C253" i="4"/>
  <c r="C254" i="4"/>
  <c r="C258" i="4"/>
  <c r="D246" i="4"/>
  <c r="D247" i="4"/>
  <c r="D248" i="4"/>
  <c r="D249" i="4"/>
  <c r="D250" i="4"/>
  <c r="D251" i="4"/>
  <c r="D252" i="4"/>
  <c r="D253" i="4"/>
  <c r="D254" i="4"/>
  <c r="D258" i="4"/>
  <c r="E246" i="4"/>
  <c r="E247" i="4"/>
  <c r="E248" i="4"/>
  <c r="E249" i="4"/>
  <c r="E250" i="4"/>
  <c r="E251" i="4"/>
  <c r="E252" i="4"/>
  <c r="E253" i="4"/>
  <c r="E254" i="4"/>
  <c r="E258" i="4"/>
  <c r="F246" i="4"/>
  <c r="F247" i="4"/>
  <c r="F248" i="4"/>
  <c r="F249" i="4"/>
  <c r="F250" i="4"/>
  <c r="F251" i="4"/>
  <c r="F252" i="4"/>
  <c r="F253" i="4"/>
  <c r="F254" i="4"/>
  <c r="F258" i="4"/>
  <c r="G246" i="4"/>
  <c r="G247" i="4"/>
  <c r="G248" i="4"/>
  <c r="G249" i="4"/>
  <c r="G250" i="4"/>
  <c r="G251" i="4"/>
  <c r="G252" i="4"/>
  <c r="G253" i="4"/>
  <c r="G254" i="4"/>
  <c r="G258" i="4"/>
  <c r="H246" i="4"/>
  <c r="H247" i="4"/>
  <c r="H248" i="4"/>
  <c r="H249" i="4"/>
  <c r="H250" i="4"/>
  <c r="H251" i="4"/>
  <c r="H252" i="4"/>
  <c r="H253" i="4"/>
  <c r="H254" i="4"/>
  <c r="H258" i="4"/>
  <c r="I246" i="4"/>
  <c r="I247" i="4"/>
  <c r="I248" i="4"/>
  <c r="I249" i="4"/>
  <c r="I250" i="4"/>
  <c r="I251" i="4"/>
  <c r="I252" i="4"/>
  <c r="I253" i="4"/>
  <c r="I254" i="4"/>
  <c r="I258" i="4"/>
  <c r="J246" i="4"/>
  <c r="J247" i="4"/>
  <c r="J248" i="4"/>
  <c r="J249" i="4"/>
  <c r="J250" i="4"/>
  <c r="J251" i="4"/>
  <c r="J252" i="4"/>
  <c r="J253" i="4"/>
  <c r="J254" i="4"/>
  <c r="J258" i="4"/>
  <c r="K258" i="4"/>
  <c r="C270" i="4"/>
  <c r="C259" i="4"/>
  <c r="D259" i="4"/>
  <c r="E259" i="4"/>
  <c r="F259" i="4"/>
  <c r="G259" i="4"/>
  <c r="H259" i="4"/>
  <c r="I259" i="4"/>
  <c r="J259" i="4"/>
  <c r="K259" i="4"/>
  <c r="C271" i="4"/>
  <c r="C260" i="4"/>
  <c r="D260" i="4"/>
  <c r="E260" i="4"/>
  <c r="F260" i="4"/>
  <c r="G260" i="4"/>
  <c r="H260" i="4"/>
  <c r="I260" i="4"/>
  <c r="J260" i="4"/>
  <c r="K260" i="4"/>
  <c r="C272" i="4"/>
  <c r="C261" i="4"/>
  <c r="D261" i="4"/>
  <c r="E261" i="4"/>
  <c r="F261" i="4"/>
  <c r="G261" i="4"/>
  <c r="H261" i="4"/>
  <c r="I261" i="4"/>
  <c r="J261" i="4"/>
  <c r="K261" i="4"/>
  <c r="C273" i="4"/>
  <c r="C262" i="4"/>
  <c r="D262" i="4"/>
  <c r="E262" i="4"/>
  <c r="F262" i="4"/>
  <c r="G262" i="4"/>
  <c r="H262" i="4"/>
  <c r="I262" i="4"/>
  <c r="J262" i="4"/>
  <c r="K262" i="4"/>
  <c r="C274" i="4"/>
  <c r="C263" i="4"/>
  <c r="D263" i="4"/>
  <c r="E263" i="4"/>
  <c r="F263" i="4"/>
  <c r="G263" i="4"/>
  <c r="H263" i="4"/>
  <c r="I263" i="4"/>
  <c r="J263" i="4"/>
  <c r="K263" i="4"/>
  <c r="C275" i="4"/>
  <c r="C264" i="4"/>
  <c r="D264" i="4"/>
  <c r="E264" i="4"/>
  <c r="F264" i="4"/>
  <c r="G264" i="4"/>
  <c r="H264" i="4"/>
  <c r="I264" i="4"/>
  <c r="J264" i="4"/>
  <c r="K264" i="4"/>
  <c r="C276" i="4"/>
  <c r="C265" i="4"/>
  <c r="D265" i="4"/>
  <c r="E265" i="4"/>
  <c r="F265" i="4"/>
  <c r="G265" i="4"/>
  <c r="H265" i="4"/>
  <c r="I265" i="4"/>
  <c r="J265" i="4"/>
  <c r="K265" i="4"/>
  <c r="C277" i="4"/>
  <c r="C278" i="4"/>
  <c r="C282" i="4"/>
  <c r="D270" i="4"/>
  <c r="D271" i="4"/>
  <c r="D272" i="4"/>
  <c r="D273" i="4"/>
  <c r="D274" i="4"/>
  <c r="D275" i="4"/>
  <c r="D276" i="4"/>
  <c r="D277" i="4"/>
  <c r="D278" i="4"/>
  <c r="D282" i="4"/>
  <c r="E270" i="4"/>
  <c r="E271" i="4"/>
  <c r="E272" i="4"/>
  <c r="E273" i="4"/>
  <c r="E274" i="4"/>
  <c r="E275" i="4"/>
  <c r="E276" i="4"/>
  <c r="E277" i="4"/>
  <c r="E278" i="4"/>
  <c r="E282" i="4"/>
  <c r="F270" i="4"/>
  <c r="F271" i="4"/>
  <c r="F272" i="4"/>
  <c r="F273" i="4"/>
  <c r="F274" i="4"/>
  <c r="F275" i="4"/>
  <c r="F276" i="4"/>
  <c r="F277" i="4"/>
  <c r="F278" i="4"/>
  <c r="F282" i="4"/>
  <c r="G270" i="4"/>
  <c r="G271" i="4"/>
  <c r="G272" i="4"/>
  <c r="G273" i="4"/>
  <c r="G274" i="4"/>
  <c r="G275" i="4"/>
  <c r="G276" i="4"/>
  <c r="G277" i="4"/>
  <c r="G278" i="4"/>
  <c r="G282" i="4"/>
  <c r="H270" i="4"/>
  <c r="H271" i="4"/>
  <c r="H272" i="4"/>
  <c r="H273" i="4"/>
  <c r="H274" i="4"/>
  <c r="H275" i="4"/>
  <c r="H276" i="4"/>
  <c r="H277" i="4"/>
  <c r="H278" i="4"/>
  <c r="H282" i="4"/>
  <c r="I270" i="4"/>
  <c r="I271" i="4"/>
  <c r="I272" i="4"/>
  <c r="I273" i="4"/>
  <c r="I274" i="4"/>
  <c r="I275" i="4"/>
  <c r="I276" i="4"/>
  <c r="I277" i="4"/>
  <c r="I278" i="4"/>
  <c r="I282" i="4"/>
  <c r="J270" i="4"/>
  <c r="J271" i="4"/>
  <c r="J272" i="4"/>
  <c r="J273" i="4"/>
  <c r="J274" i="4"/>
  <c r="J275" i="4"/>
  <c r="J276" i="4"/>
  <c r="J277" i="4"/>
  <c r="J278" i="4"/>
  <c r="J282" i="4"/>
  <c r="K282" i="4"/>
  <c r="C294" i="4"/>
  <c r="C283" i="4"/>
  <c r="D283" i="4"/>
  <c r="E283" i="4"/>
  <c r="F283" i="4"/>
  <c r="G283" i="4"/>
  <c r="H283" i="4"/>
  <c r="I283" i="4"/>
  <c r="J283" i="4"/>
  <c r="K283" i="4"/>
  <c r="C295" i="4"/>
  <c r="C284" i="4"/>
  <c r="D284" i="4"/>
  <c r="E284" i="4"/>
  <c r="F284" i="4"/>
  <c r="G284" i="4"/>
  <c r="H284" i="4"/>
  <c r="I284" i="4"/>
  <c r="J284" i="4"/>
  <c r="K284" i="4"/>
  <c r="C296" i="4"/>
  <c r="C285" i="4"/>
  <c r="D285" i="4"/>
  <c r="E285" i="4"/>
  <c r="F285" i="4"/>
  <c r="G285" i="4"/>
  <c r="H285" i="4"/>
  <c r="I285" i="4"/>
  <c r="J285" i="4"/>
  <c r="K285" i="4"/>
  <c r="C297" i="4"/>
  <c r="C286" i="4"/>
  <c r="D286" i="4"/>
  <c r="E286" i="4"/>
  <c r="F286" i="4"/>
  <c r="G286" i="4"/>
  <c r="H286" i="4"/>
  <c r="I286" i="4"/>
  <c r="J286" i="4"/>
  <c r="K286" i="4"/>
  <c r="C298" i="4"/>
  <c r="C287" i="4"/>
  <c r="D287" i="4"/>
  <c r="E287" i="4"/>
  <c r="F287" i="4"/>
  <c r="G287" i="4"/>
  <c r="H287" i="4"/>
  <c r="I287" i="4"/>
  <c r="J287" i="4"/>
  <c r="K287" i="4"/>
  <c r="C299" i="4"/>
  <c r="C288" i="4"/>
  <c r="D288" i="4"/>
  <c r="E288" i="4"/>
  <c r="F288" i="4"/>
  <c r="G288" i="4"/>
  <c r="H288" i="4"/>
  <c r="I288" i="4"/>
  <c r="J288" i="4"/>
  <c r="K288" i="4"/>
  <c r="C300" i="4"/>
  <c r="C289" i="4"/>
  <c r="D289" i="4"/>
  <c r="E289" i="4"/>
  <c r="F289" i="4"/>
  <c r="G289" i="4"/>
  <c r="H289" i="4"/>
  <c r="I289" i="4"/>
  <c r="J289" i="4"/>
  <c r="K289" i="4"/>
  <c r="C301" i="4"/>
  <c r="C302" i="4"/>
  <c r="C306" i="4"/>
  <c r="D294" i="4"/>
  <c r="D295" i="4"/>
  <c r="D296" i="4"/>
  <c r="D297" i="4"/>
  <c r="D298" i="4"/>
  <c r="D299" i="4"/>
  <c r="D300" i="4"/>
  <c r="D301" i="4"/>
  <c r="D302" i="4"/>
  <c r="D306" i="4"/>
  <c r="E294" i="4"/>
  <c r="E295" i="4"/>
  <c r="E296" i="4"/>
  <c r="E297" i="4"/>
  <c r="E298" i="4"/>
  <c r="E299" i="4"/>
  <c r="E300" i="4"/>
  <c r="E301" i="4"/>
  <c r="E302" i="4"/>
  <c r="E306" i="4"/>
  <c r="F294" i="4"/>
  <c r="F295" i="4"/>
  <c r="F296" i="4"/>
  <c r="F297" i="4"/>
  <c r="F298" i="4"/>
  <c r="F299" i="4"/>
  <c r="F300" i="4"/>
  <c r="F301" i="4"/>
  <c r="F302" i="4"/>
  <c r="F306" i="4"/>
  <c r="G294" i="4"/>
  <c r="G295" i="4"/>
  <c r="G296" i="4"/>
  <c r="G297" i="4"/>
  <c r="G298" i="4"/>
  <c r="G299" i="4"/>
  <c r="G300" i="4"/>
  <c r="G301" i="4"/>
  <c r="G302" i="4"/>
  <c r="G306" i="4"/>
  <c r="H294" i="4"/>
  <c r="H295" i="4"/>
  <c r="H296" i="4"/>
  <c r="H297" i="4"/>
  <c r="H298" i="4"/>
  <c r="H299" i="4"/>
  <c r="H300" i="4"/>
  <c r="H301" i="4"/>
  <c r="H302" i="4"/>
  <c r="H306" i="4"/>
  <c r="I294" i="4"/>
  <c r="I295" i="4"/>
  <c r="I296" i="4"/>
  <c r="I297" i="4"/>
  <c r="I298" i="4"/>
  <c r="I299" i="4"/>
  <c r="I300" i="4"/>
  <c r="I301" i="4"/>
  <c r="I302" i="4"/>
  <c r="I306" i="4"/>
  <c r="J294" i="4"/>
  <c r="J295" i="4"/>
  <c r="J296" i="4"/>
  <c r="J297" i="4"/>
  <c r="J298" i="4"/>
  <c r="J299" i="4"/>
  <c r="J300" i="4"/>
  <c r="J301" i="4"/>
  <c r="J302" i="4"/>
  <c r="J306" i="4"/>
  <c r="K306" i="4"/>
  <c r="C318" i="4"/>
  <c r="C307" i="4"/>
  <c r="D307" i="4"/>
  <c r="E307" i="4"/>
  <c r="F307" i="4"/>
  <c r="G307" i="4"/>
  <c r="H307" i="4"/>
  <c r="I307" i="4"/>
  <c r="J307" i="4"/>
  <c r="K307" i="4"/>
  <c r="C319" i="4"/>
  <c r="C308" i="4"/>
  <c r="D308" i="4"/>
  <c r="E308" i="4"/>
  <c r="F308" i="4"/>
  <c r="G308" i="4"/>
  <c r="H308" i="4"/>
  <c r="I308" i="4"/>
  <c r="J308" i="4"/>
  <c r="K308" i="4"/>
  <c r="C320" i="4"/>
  <c r="C309" i="4"/>
  <c r="D309" i="4"/>
  <c r="E309" i="4"/>
  <c r="F309" i="4"/>
  <c r="G309" i="4"/>
  <c r="H309" i="4"/>
  <c r="I309" i="4"/>
  <c r="J309" i="4"/>
  <c r="K309" i="4"/>
  <c r="C321" i="4"/>
  <c r="C310" i="4"/>
  <c r="D310" i="4"/>
  <c r="E310" i="4"/>
  <c r="F310" i="4"/>
  <c r="G310" i="4"/>
  <c r="H310" i="4"/>
  <c r="I310" i="4"/>
  <c r="J310" i="4"/>
  <c r="K310" i="4"/>
  <c r="C322" i="4"/>
  <c r="C311" i="4"/>
  <c r="D311" i="4"/>
  <c r="E311" i="4"/>
  <c r="F311" i="4"/>
  <c r="G311" i="4"/>
  <c r="H311" i="4"/>
  <c r="I311" i="4"/>
  <c r="J311" i="4"/>
  <c r="K311" i="4"/>
  <c r="C323" i="4"/>
  <c r="C312" i="4"/>
  <c r="D312" i="4"/>
  <c r="E312" i="4"/>
  <c r="F312" i="4"/>
  <c r="G312" i="4"/>
  <c r="H312" i="4"/>
  <c r="I312" i="4"/>
  <c r="J312" i="4"/>
  <c r="K312" i="4"/>
  <c r="C324" i="4"/>
  <c r="C313" i="4"/>
  <c r="D313" i="4"/>
  <c r="E313" i="4"/>
  <c r="F313" i="4"/>
  <c r="G313" i="4"/>
  <c r="H313" i="4"/>
  <c r="I313" i="4"/>
  <c r="J313" i="4"/>
  <c r="K313" i="4"/>
  <c r="C325" i="4"/>
  <c r="C326" i="4"/>
  <c r="C330" i="4"/>
  <c r="D318" i="4"/>
  <c r="D319" i="4"/>
  <c r="D320" i="4"/>
  <c r="D321" i="4"/>
  <c r="D322" i="4"/>
  <c r="D323" i="4"/>
  <c r="D324" i="4"/>
  <c r="D325" i="4"/>
  <c r="D326" i="4"/>
  <c r="D330" i="4"/>
  <c r="E318" i="4"/>
  <c r="E319" i="4"/>
  <c r="E320" i="4"/>
  <c r="E321" i="4"/>
  <c r="E322" i="4"/>
  <c r="E323" i="4"/>
  <c r="E324" i="4"/>
  <c r="E325" i="4"/>
  <c r="E326" i="4"/>
  <c r="E330" i="4"/>
  <c r="F318" i="4"/>
  <c r="F319" i="4"/>
  <c r="F320" i="4"/>
  <c r="F321" i="4"/>
  <c r="F322" i="4"/>
  <c r="F323" i="4"/>
  <c r="F324" i="4"/>
  <c r="F325" i="4"/>
  <c r="F326" i="4"/>
  <c r="F330" i="4"/>
  <c r="G318" i="4"/>
  <c r="G319" i="4"/>
  <c r="G320" i="4"/>
  <c r="G321" i="4"/>
  <c r="G322" i="4"/>
  <c r="G323" i="4"/>
  <c r="G324" i="4"/>
  <c r="G325" i="4"/>
  <c r="G326" i="4"/>
  <c r="G330" i="4"/>
  <c r="H318" i="4"/>
  <c r="H319" i="4"/>
  <c r="H320" i="4"/>
  <c r="H321" i="4"/>
  <c r="H322" i="4"/>
  <c r="H323" i="4"/>
  <c r="H324" i="4"/>
  <c r="H325" i="4"/>
  <c r="H326" i="4"/>
  <c r="H330" i="4"/>
  <c r="I318" i="4"/>
  <c r="I319" i="4"/>
  <c r="I320" i="4"/>
  <c r="I321" i="4"/>
  <c r="I322" i="4"/>
  <c r="I323" i="4"/>
  <c r="I324" i="4"/>
  <c r="I325" i="4"/>
  <c r="I326" i="4"/>
  <c r="I330" i="4"/>
  <c r="J318" i="4"/>
  <c r="J319" i="4"/>
  <c r="J320" i="4"/>
  <c r="J321" i="4"/>
  <c r="J322" i="4"/>
  <c r="J323" i="4"/>
  <c r="J324" i="4"/>
  <c r="J325" i="4"/>
  <c r="J326" i="4"/>
  <c r="J330" i="4"/>
  <c r="K330" i="4"/>
  <c r="C342" i="4"/>
  <c r="C331" i="4"/>
  <c r="D331" i="4"/>
  <c r="E331" i="4"/>
  <c r="F331" i="4"/>
  <c r="G331" i="4"/>
  <c r="H331" i="4"/>
  <c r="I331" i="4"/>
  <c r="J331" i="4"/>
  <c r="K331" i="4"/>
  <c r="C343" i="4"/>
  <c r="C332" i="4"/>
  <c r="D332" i="4"/>
  <c r="E332" i="4"/>
  <c r="F332" i="4"/>
  <c r="G332" i="4"/>
  <c r="H332" i="4"/>
  <c r="I332" i="4"/>
  <c r="J332" i="4"/>
  <c r="K332" i="4"/>
  <c r="C344" i="4"/>
  <c r="C333" i="4"/>
  <c r="D333" i="4"/>
  <c r="E333" i="4"/>
  <c r="F333" i="4"/>
  <c r="G333" i="4"/>
  <c r="H333" i="4"/>
  <c r="I333" i="4"/>
  <c r="J333" i="4"/>
  <c r="K333" i="4"/>
  <c r="C345" i="4"/>
  <c r="C334" i="4"/>
  <c r="D334" i="4"/>
  <c r="E334" i="4"/>
  <c r="F334" i="4"/>
  <c r="G334" i="4"/>
  <c r="H334" i="4"/>
  <c r="I334" i="4"/>
  <c r="J334" i="4"/>
  <c r="K334" i="4"/>
  <c r="C346" i="4"/>
  <c r="C335" i="4"/>
  <c r="D335" i="4"/>
  <c r="E335" i="4"/>
  <c r="F335" i="4"/>
  <c r="G335" i="4"/>
  <c r="H335" i="4"/>
  <c r="I335" i="4"/>
  <c r="J335" i="4"/>
  <c r="K335" i="4"/>
  <c r="C347" i="4"/>
  <c r="C336" i="4"/>
  <c r="D336" i="4"/>
  <c r="E336" i="4"/>
  <c r="F336" i="4"/>
  <c r="G336" i="4"/>
  <c r="H336" i="4"/>
  <c r="I336" i="4"/>
  <c r="J336" i="4"/>
  <c r="K336" i="4"/>
  <c r="C348" i="4"/>
  <c r="C337" i="4"/>
  <c r="D337" i="4"/>
  <c r="E337" i="4"/>
  <c r="F337" i="4"/>
  <c r="G337" i="4"/>
  <c r="H337" i="4"/>
  <c r="I337" i="4"/>
  <c r="J337" i="4"/>
  <c r="K337" i="4"/>
  <c r="C349" i="4"/>
  <c r="C350" i="4"/>
  <c r="C354" i="4"/>
  <c r="D342" i="4"/>
  <c r="D343" i="4"/>
  <c r="D344" i="4"/>
  <c r="D345" i="4"/>
  <c r="D346" i="4"/>
  <c r="D347" i="4"/>
  <c r="D348" i="4"/>
  <c r="D349" i="4"/>
  <c r="D350" i="4"/>
  <c r="D354" i="4"/>
  <c r="E342" i="4"/>
  <c r="E343" i="4"/>
  <c r="E344" i="4"/>
  <c r="E345" i="4"/>
  <c r="E346" i="4"/>
  <c r="E347" i="4"/>
  <c r="E348" i="4"/>
  <c r="E349" i="4"/>
  <c r="E350" i="4"/>
  <c r="E354" i="4"/>
  <c r="F342" i="4"/>
  <c r="F343" i="4"/>
  <c r="F344" i="4"/>
  <c r="F345" i="4"/>
  <c r="F346" i="4"/>
  <c r="F347" i="4"/>
  <c r="F348" i="4"/>
  <c r="F349" i="4"/>
  <c r="F350" i="4"/>
  <c r="F354" i="4"/>
  <c r="G342" i="4"/>
  <c r="G343" i="4"/>
  <c r="G344" i="4"/>
  <c r="G345" i="4"/>
  <c r="G346" i="4"/>
  <c r="G347" i="4"/>
  <c r="G348" i="4"/>
  <c r="G349" i="4"/>
  <c r="G350" i="4"/>
  <c r="G354" i="4"/>
  <c r="H342" i="4"/>
  <c r="H343" i="4"/>
  <c r="H344" i="4"/>
  <c r="H345" i="4"/>
  <c r="H346" i="4"/>
  <c r="H347" i="4"/>
  <c r="H348" i="4"/>
  <c r="H349" i="4"/>
  <c r="H350" i="4"/>
  <c r="H354" i="4"/>
  <c r="I342" i="4"/>
  <c r="I343" i="4"/>
  <c r="I344" i="4"/>
  <c r="I345" i="4"/>
  <c r="I346" i="4"/>
  <c r="I347" i="4"/>
  <c r="I348" i="4"/>
  <c r="I349" i="4"/>
  <c r="I350" i="4"/>
  <c r="I354" i="4"/>
  <c r="J342" i="4"/>
  <c r="J343" i="4"/>
  <c r="J344" i="4"/>
  <c r="J345" i="4"/>
  <c r="J346" i="4"/>
  <c r="J347" i="4"/>
  <c r="J348" i="4"/>
  <c r="J349" i="4"/>
  <c r="J350" i="4"/>
  <c r="J354" i="4"/>
  <c r="K354" i="4"/>
  <c r="C366" i="4"/>
  <c r="C355" i="4"/>
  <c r="D355" i="4"/>
  <c r="E355" i="4"/>
  <c r="F355" i="4"/>
  <c r="G355" i="4"/>
  <c r="H355" i="4"/>
  <c r="I355" i="4"/>
  <c r="J355" i="4"/>
  <c r="K355" i="4"/>
  <c r="C367" i="4"/>
  <c r="C356" i="4"/>
  <c r="D356" i="4"/>
  <c r="E356" i="4"/>
  <c r="F356" i="4"/>
  <c r="G356" i="4"/>
  <c r="H356" i="4"/>
  <c r="I356" i="4"/>
  <c r="J356" i="4"/>
  <c r="K356" i="4"/>
  <c r="C368" i="4"/>
  <c r="C357" i="4"/>
  <c r="D357" i="4"/>
  <c r="E357" i="4"/>
  <c r="F357" i="4"/>
  <c r="G357" i="4"/>
  <c r="H357" i="4"/>
  <c r="I357" i="4"/>
  <c r="J357" i="4"/>
  <c r="K357" i="4"/>
  <c r="C369" i="4"/>
  <c r="C358" i="4"/>
  <c r="D358" i="4"/>
  <c r="E358" i="4"/>
  <c r="F358" i="4"/>
  <c r="G358" i="4"/>
  <c r="H358" i="4"/>
  <c r="I358" i="4"/>
  <c r="J358" i="4"/>
  <c r="K358" i="4"/>
  <c r="C370" i="4"/>
  <c r="C359" i="4"/>
  <c r="D359" i="4"/>
  <c r="E359" i="4"/>
  <c r="F359" i="4"/>
  <c r="G359" i="4"/>
  <c r="H359" i="4"/>
  <c r="I359" i="4"/>
  <c r="J359" i="4"/>
  <c r="K359" i="4"/>
  <c r="C371" i="4"/>
  <c r="C360" i="4"/>
  <c r="D360" i="4"/>
  <c r="E360" i="4"/>
  <c r="F360" i="4"/>
  <c r="G360" i="4"/>
  <c r="H360" i="4"/>
  <c r="I360" i="4"/>
  <c r="J360" i="4"/>
  <c r="K360" i="4"/>
  <c r="C372" i="4"/>
  <c r="C361" i="4"/>
  <c r="D361" i="4"/>
  <c r="E361" i="4"/>
  <c r="F361" i="4"/>
  <c r="G361" i="4"/>
  <c r="H361" i="4"/>
  <c r="I361" i="4"/>
  <c r="J361" i="4"/>
  <c r="K361" i="4"/>
  <c r="C373" i="4"/>
  <c r="C374" i="4"/>
  <c r="C378" i="4"/>
  <c r="D366" i="4"/>
  <c r="D367" i="4"/>
  <c r="D368" i="4"/>
  <c r="D369" i="4"/>
  <c r="D370" i="4"/>
  <c r="D371" i="4"/>
  <c r="D372" i="4"/>
  <c r="D373" i="4"/>
  <c r="D374" i="4"/>
  <c r="D378" i="4"/>
  <c r="E366" i="4"/>
  <c r="E367" i="4"/>
  <c r="E368" i="4"/>
  <c r="E369" i="4"/>
  <c r="E370" i="4"/>
  <c r="E371" i="4"/>
  <c r="E372" i="4"/>
  <c r="E373" i="4"/>
  <c r="E374" i="4"/>
  <c r="E378" i="4"/>
  <c r="F366" i="4"/>
  <c r="F367" i="4"/>
  <c r="F368" i="4"/>
  <c r="F369" i="4"/>
  <c r="F370" i="4"/>
  <c r="F371" i="4"/>
  <c r="F372" i="4"/>
  <c r="F373" i="4"/>
  <c r="F374" i="4"/>
  <c r="F378" i="4"/>
  <c r="G366" i="4"/>
  <c r="G367" i="4"/>
  <c r="G368" i="4"/>
  <c r="G369" i="4"/>
  <c r="G370" i="4"/>
  <c r="G371" i="4"/>
  <c r="G372" i="4"/>
  <c r="G373" i="4"/>
  <c r="G374" i="4"/>
  <c r="G378" i="4"/>
  <c r="H366" i="4"/>
  <c r="H367" i="4"/>
  <c r="H368" i="4"/>
  <c r="H369" i="4"/>
  <c r="H370" i="4"/>
  <c r="H371" i="4"/>
  <c r="H372" i="4"/>
  <c r="H373" i="4"/>
  <c r="H374" i="4"/>
  <c r="H378" i="4"/>
  <c r="I366" i="4"/>
  <c r="I367" i="4"/>
  <c r="I368" i="4"/>
  <c r="I369" i="4"/>
  <c r="I370" i="4"/>
  <c r="I371" i="4"/>
  <c r="I372" i="4"/>
  <c r="I373" i="4"/>
  <c r="I374" i="4"/>
  <c r="I378" i="4"/>
  <c r="J366" i="4"/>
  <c r="J367" i="4"/>
  <c r="J368" i="4"/>
  <c r="J369" i="4"/>
  <c r="J370" i="4"/>
  <c r="J371" i="4"/>
  <c r="J372" i="4"/>
  <c r="J373" i="4"/>
  <c r="J374" i="4"/>
  <c r="J378" i="4"/>
  <c r="C379" i="4"/>
  <c r="D379" i="4"/>
  <c r="E379" i="4"/>
  <c r="F379" i="4"/>
  <c r="G379" i="4"/>
  <c r="H379" i="4"/>
  <c r="I379" i="4"/>
  <c r="J379" i="4"/>
  <c r="C380" i="4"/>
  <c r="D380" i="4"/>
  <c r="E380" i="4"/>
  <c r="F380" i="4"/>
  <c r="G380" i="4"/>
  <c r="H380" i="4"/>
  <c r="I380" i="4"/>
  <c r="J380" i="4"/>
  <c r="C381" i="4"/>
  <c r="D381" i="4"/>
  <c r="E381" i="4"/>
  <c r="F381" i="4"/>
  <c r="G381" i="4"/>
  <c r="H381" i="4"/>
  <c r="I381" i="4"/>
  <c r="J381" i="4"/>
  <c r="C382" i="4"/>
  <c r="D382" i="4"/>
  <c r="E382" i="4"/>
  <c r="F382" i="4"/>
  <c r="G382" i="4"/>
  <c r="H382" i="4"/>
  <c r="I382" i="4"/>
  <c r="J382" i="4"/>
  <c r="C383" i="4"/>
  <c r="D383" i="4"/>
  <c r="E383" i="4"/>
  <c r="F383" i="4"/>
  <c r="G383" i="4"/>
  <c r="H383" i="4"/>
  <c r="I383" i="4"/>
  <c r="J383" i="4"/>
  <c r="C384" i="4"/>
  <c r="D384" i="4"/>
  <c r="E384" i="4"/>
  <c r="F384" i="4"/>
  <c r="G384" i="4"/>
  <c r="H384" i="4"/>
  <c r="I384" i="4"/>
  <c r="J384" i="4"/>
  <c r="C385" i="4"/>
  <c r="D385" i="4"/>
  <c r="E385" i="4"/>
  <c r="F385" i="4"/>
  <c r="G385" i="4"/>
  <c r="H385" i="4"/>
  <c r="I385" i="4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C17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C27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C63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C73" i="5"/>
  <c r="C75" i="5"/>
  <c r="D75" i="5"/>
  <c r="C76" i="5"/>
  <c r="D76" i="5"/>
  <c r="C77" i="5"/>
  <c r="D77" i="5"/>
  <c r="C78" i="5"/>
  <c r="D78" i="5"/>
  <c r="C79" i="5"/>
  <c r="D79" i="5"/>
  <c r="C80" i="5"/>
  <c r="D80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I30" i="6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H30" i="6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G34" i="6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F35" i="6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D32" i="6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D30" i="6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F25" i="6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F24" i="6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G11" i="6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F12" i="6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F20" i="6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F21" i="6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E20" i="6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D20" i="6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D22" i="6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C23" i="6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C33" i="6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C35" i="6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C25" i="6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B25" i="6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D19" i="6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C17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E11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D10" i="6"/>
  <c r="C82" i="5"/>
  <c r="D82" i="5"/>
  <c r="K366" i="4"/>
  <c r="K367" i="4"/>
  <c r="K368" i="4"/>
  <c r="K369" i="4"/>
  <c r="K370" i="4"/>
  <c r="K371" i="4"/>
  <c r="K372" i="4"/>
  <c r="K373" i="4"/>
  <c r="K374" i="4"/>
  <c r="K342" i="4"/>
  <c r="K343" i="4"/>
  <c r="K344" i="4"/>
  <c r="K345" i="4"/>
  <c r="K346" i="4"/>
  <c r="K347" i="4"/>
  <c r="K348" i="4"/>
  <c r="K349" i="4"/>
  <c r="K350" i="4"/>
  <c r="K318" i="4"/>
  <c r="K319" i="4"/>
  <c r="K320" i="4"/>
  <c r="K321" i="4"/>
  <c r="K322" i="4"/>
  <c r="K323" i="4"/>
  <c r="K324" i="4"/>
  <c r="K325" i="4"/>
  <c r="K326" i="4"/>
  <c r="K294" i="4"/>
  <c r="K295" i="4"/>
  <c r="K296" i="4"/>
  <c r="K297" i="4"/>
  <c r="K298" i="4"/>
  <c r="K299" i="4"/>
  <c r="K300" i="4"/>
  <c r="K301" i="4"/>
  <c r="K302" i="4"/>
  <c r="K270" i="4"/>
  <c r="K271" i="4"/>
  <c r="K272" i="4"/>
  <c r="K273" i="4"/>
  <c r="K274" i="4"/>
  <c r="K275" i="4"/>
  <c r="K276" i="4"/>
  <c r="K277" i="4"/>
  <c r="K278" i="4"/>
  <c r="K246" i="4"/>
  <c r="K247" i="4"/>
  <c r="K248" i="4"/>
  <c r="K249" i="4"/>
  <c r="K250" i="4"/>
  <c r="K251" i="4"/>
  <c r="K252" i="4"/>
  <c r="K253" i="4"/>
  <c r="K254" i="4"/>
  <c r="K222" i="4"/>
  <c r="K223" i="4"/>
  <c r="K224" i="4"/>
  <c r="K225" i="4"/>
  <c r="K226" i="4"/>
  <c r="K227" i="4"/>
  <c r="K228" i="4"/>
  <c r="K229" i="4"/>
  <c r="K230" i="4"/>
  <c r="K198" i="4"/>
  <c r="K199" i="4"/>
  <c r="K200" i="4"/>
  <c r="K201" i="4"/>
  <c r="K202" i="4"/>
  <c r="K203" i="4"/>
  <c r="K204" i="4"/>
  <c r="K205" i="4"/>
  <c r="K206" i="4"/>
  <c r="K174" i="4"/>
  <c r="K175" i="4"/>
  <c r="K176" i="4"/>
  <c r="K177" i="4"/>
  <c r="K178" i="4"/>
  <c r="K179" i="4"/>
  <c r="K180" i="4"/>
  <c r="K181" i="4"/>
  <c r="K182" i="4"/>
  <c r="K150" i="4"/>
  <c r="K151" i="4"/>
  <c r="K152" i="4"/>
  <c r="K153" i="4"/>
  <c r="K154" i="4"/>
  <c r="K155" i="4"/>
  <c r="K156" i="4"/>
  <c r="K157" i="4"/>
  <c r="K158" i="4"/>
  <c r="K126" i="4"/>
  <c r="K127" i="4"/>
  <c r="K128" i="4"/>
  <c r="K129" i="4"/>
  <c r="K130" i="4"/>
  <c r="K131" i="4"/>
  <c r="K132" i="4"/>
  <c r="K133" i="4"/>
  <c r="K134" i="4"/>
  <c r="K102" i="4"/>
  <c r="K103" i="4"/>
  <c r="K104" i="4"/>
  <c r="K105" i="4"/>
  <c r="K106" i="4"/>
  <c r="K107" i="4"/>
  <c r="K108" i="4"/>
  <c r="K109" i="4"/>
  <c r="K110" i="4"/>
  <c r="K78" i="4"/>
  <c r="K79" i="4"/>
  <c r="K80" i="4"/>
  <c r="K81" i="4"/>
  <c r="K82" i="4"/>
  <c r="K83" i="4"/>
  <c r="K84" i="4"/>
  <c r="K85" i="4"/>
  <c r="K86" i="4"/>
  <c r="K54" i="4"/>
  <c r="K55" i="4"/>
  <c r="K56" i="4"/>
  <c r="K57" i="4"/>
  <c r="K58" i="4"/>
  <c r="K59" i="4"/>
  <c r="K60" i="4"/>
  <c r="K61" i="4"/>
  <c r="K62" i="4"/>
  <c r="J385" i="4"/>
  <c r="AB5" i="5"/>
  <c r="AA5" i="5"/>
  <c r="Z5" i="5"/>
  <c r="Y5" i="5"/>
  <c r="AB4" i="5"/>
  <c r="AA4" i="5"/>
  <c r="Z4" i="5"/>
  <c r="Y4" i="5"/>
  <c r="K378" i="4"/>
  <c r="K379" i="4"/>
  <c r="K380" i="4"/>
  <c r="K381" i="4"/>
  <c r="K382" i="4"/>
  <c r="K383" i="4"/>
  <c r="K384" i="4"/>
  <c r="K385" i="4"/>
  <c r="K386" i="4"/>
  <c r="L386" i="4"/>
  <c r="J386" i="4"/>
  <c r="I386" i="4"/>
  <c r="H386" i="4"/>
  <c r="G386" i="4"/>
  <c r="F386" i="4"/>
  <c r="E386" i="4"/>
  <c r="D386" i="4"/>
  <c r="C386" i="4"/>
  <c r="L385" i="4"/>
  <c r="L384" i="4"/>
  <c r="L383" i="4"/>
  <c r="L382" i="4"/>
  <c r="L381" i="4"/>
  <c r="L380" i="4"/>
  <c r="L379" i="4"/>
  <c r="L378" i="4"/>
  <c r="K362" i="4"/>
  <c r="L362" i="4"/>
  <c r="J362" i="4"/>
  <c r="I362" i="4"/>
  <c r="H362" i="4"/>
  <c r="G362" i="4"/>
  <c r="F362" i="4"/>
  <c r="E362" i="4"/>
  <c r="D362" i="4"/>
  <c r="C362" i="4"/>
  <c r="L361" i="4"/>
  <c r="L360" i="4"/>
  <c r="L359" i="4"/>
  <c r="L358" i="4"/>
  <c r="L357" i="4"/>
  <c r="L356" i="4"/>
  <c r="L355" i="4"/>
  <c r="L354" i="4"/>
  <c r="K338" i="4"/>
  <c r="L338" i="4"/>
  <c r="J338" i="4"/>
  <c r="I338" i="4"/>
  <c r="H338" i="4"/>
  <c r="G338" i="4"/>
  <c r="F338" i="4"/>
  <c r="E338" i="4"/>
  <c r="D338" i="4"/>
  <c r="C338" i="4"/>
  <c r="L337" i="4"/>
  <c r="L336" i="4"/>
  <c r="L335" i="4"/>
  <c r="L334" i="4"/>
  <c r="L333" i="4"/>
  <c r="L332" i="4"/>
  <c r="L331" i="4"/>
  <c r="L330" i="4"/>
  <c r="K314" i="4"/>
  <c r="L314" i="4"/>
  <c r="J314" i="4"/>
  <c r="I314" i="4"/>
  <c r="H314" i="4"/>
  <c r="G314" i="4"/>
  <c r="F314" i="4"/>
  <c r="E314" i="4"/>
  <c r="D314" i="4"/>
  <c r="C314" i="4"/>
  <c r="L313" i="4"/>
  <c r="L312" i="4"/>
  <c r="L311" i="4"/>
  <c r="L310" i="4"/>
  <c r="L309" i="4"/>
  <c r="L308" i="4"/>
  <c r="L307" i="4"/>
  <c r="L306" i="4"/>
  <c r="K290" i="4"/>
  <c r="L290" i="4"/>
  <c r="J290" i="4"/>
  <c r="I290" i="4"/>
  <c r="H290" i="4"/>
  <c r="G290" i="4"/>
  <c r="F290" i="4"/>
  <c r="E290" i="4"/>
  <c r="D290" i="4"/>
  <c r="C290" i="4"/>
  <c r="L289" i="4"/>
  <c r="L288" i="4"/>
  <c r="L287" i="4"/>
  <c r="L286" i="4"/>
  <c r="L285" i="4"/>
  <c r="L284" i="4"/>
  <c r="L283" i="4"/>
  <c r="L282" i="4"/>
  <c r="K266" i="4"/>
  <c r="L266" i="4"/>
  <c r="J266" i="4"/>
  <c r="I266" i="4"/>
  <c r="H266" i="4"/>
  <c r="G266" i="4"/>
  <c r="F266" i="4"/>
  <c r="E266" i="4"/>
  <c r="D266" i="4"/>
  <c r="C266" i="4"/>
  <c r="L265" i="4"/>
  <c r="L264" i="4"/>
  <c r="L263" i="4"/>
  <c r="L262" i="4"/>
  <c r="L261" i="4"/>
  <c r="L260" i="4"/>
  <c r="L259" i="4"/>
  <c r="L258" i="4"/>
  <c r="K242" i="4"/>
  <c r="L242" i="4"/>
  <c r="J242" i="4"/>
  <c r="I242" i="4"/>
  <c r="H242" i="4"/>
  <c r="G242" i="4"/>
  <c r="F242" i="4"/>
  <c r="E242" i="4"/>
  <c r="D242" i="4"/>
  <c r="C242" i="4"/>
  <c r="L241" i="4"/>
  <c r="L240" i="4"/>
  <c r="L239" i="4"/>
  <c r="L238" i="4"/>
  <c r="L237" i="4"/>
  <c r="L236" i="4"/>
  <c r="L235" i="4"/>
  <c r="L234" i="4"/>
  <c r="K218" i="4"/>
  <c r="L218" i="4"/>
  <c r="J218" i="4"/>
  <c r="I218" i="4"/>
  <c r="H218" i="4"/>
  <c r="G218" i="4"/>
  <c r="F218" i="4"/>
  <c r="E218" i="4"/>
  <c r="D218" i="4"/>
  <c r="C218" i="4"/>
  <c r="L217" i="4"/>
  <c r="L216" i="4"/>
  <c r="L215" i="4"/>
  <c r="L214" i="4"/>
  <c r="L213" i="4"/>
  <c r="L212" i="4"/>
  <c r="L211" i="4"/>
  <c r="L210" i="4"/>
  <c r="K194" i="4"/>
  <c r="L194" i="4"/>
  <c r="J194" i="4"/>
  <c r="I194" i="4"/>
  <c r="H194" i="4"/>
  <c r="G194" i="4"/>
  <c r="F194" i="4"/>
  <c r="E194" i="4"/>
  <c r="D194" i="4"/>
  <c r="C194" i="4"/>
  <c r="L193" i="4"/>
  <c r="L192" i="4"/>
  <c r="L191" i="4"/>
  <c r="L190" i="4"/>
  <c r="L189" i="4"/>
  <c r="L188" i="4"/>
  <c r="L187" i="4"/>
  <c r="L186" i="4"/>
  <c r="K170" i="4"/>
  <c r="L170" i="4"/>
  <c r="J170" i="4"/>
  <c r="I170" i="4"/>
  <c r="H170" i="4"/>
  <c r="G170" i="4"/>
  <c r="F170" i="4"/>
  <c r="E170" i="4"/>
  <c r="D170" i="4"/>
  <c r="C170" i="4"/>
  <c r="L169" i="4"/>
  <c r="L168" i="4"/>
  <c r="L167" i="4"/>
  <c r="L166" i="4"/>
  <c r="L165" i="4"/>
  <c r="L164" i="4"/>
  <c r="L163" i="4"/>
  <c r="L162" i="4"/>
  <c r="K146" i="4"/>
  <c r="L146" i="4"/>
  <c r="J146" i="4"/>
  <c r="I146" i="4"/>
  <c r="H146" i="4"/>
  <c r="G146" i="4"/>
  <c r="F146" i="4"/>
  <c r="E146" i="4"/>
  <c r="D146" i="4"/>
  <c r="C146" i="4"/>
  <c r="L145" i="4"/>
  <c r="L144" i="4"/>
  <c r="L143" i="4"/>
  <c r="L142" i="4"/>
  <c r="L141" i="4"/>
  <c r="L140" i="4"/>
  <c r="L139" i="4"/>
  <c r="L138" i="4"/>
  <c r="K122" i="4"/>
  <c r="L122" i="4"/>
  <c r="J122" i="4"/>
  <c r="I122" i="4"/>
  <c r="H122" i="4"/>
  <c r="G122" i="4"/>
  <c r="F122" i="4"/>
  <c r="E122" i="4"/>
  <c r="D122" i="4"/>
  <c r="C122" i="4"/>
  <c r="L121" i="4"/>
  <c r="L120" i="4"/>
  <c r="L119" i="4"/>
  <c r="L118" i="4"/>
  <c r="L117" i="4"/>
  <c r="L116" i="4"/>
  <c r="L115" i="4"/>
  <c r="L114" i="4"/>
  <c r="K98" i="4"/>
  <c r="L98" i="4"/>
  <c r="J98" i="4"/>
  <c r="I98" i="4"/>
  <c r="H98" i="4"/>
  <c r="G98" i="4"/>
  <c r="F98" i="4"/>
  <c r="E98" i="4"/>
  <c r="D98" i="4"/>
  <c r="C98" i="4"/>
  <c r="L97" i="4"/>
  <c r="L96" i="4"/>
  <c r="L95" i="4"/>
  <c r="L94" i="4"/>
  <c r="L93" i="4"/>
  <c r="L92" i="4"/>
  <c r="L91" i="4"/>
  <c r="L90" i="4"/>
  <c r="K74" i="4"/>
  <c r="L74" i="4"/>
  <c r="J74" i="4"/>
  <c r="I74" i="4"/>
  <c r="H74" i="4"/>
  <c r="G74" i="4"/>
  <c r="F74" i="4"/>
  <c r="E74" i="4"/>
  <c r="D74" i="4"/>
  <c r="C74" i="4"/>
  <c r="L73" i="4"/>
  <c r="L72" i="4"/>
  <c r="L71" i="4"/>
  <c r="L70" i="4"/>
  <c r="L69" i="4"/>
  <c r="L68" i="4"/>
  <c r="L67" i="4"/>
  <c r="L66" i="4"/>
  <c r="K36" i="4"/>
  <c r="L48" i="4"/>
  <c r="K35" i="4"/>
  <c r="L47" i="4"/>
  <c r="K34" i="4"/>
  <c r="L46" i="4"/>
  <c r="K37" i="4"/>
  <c r="L49" i="4"/>
  <c r="M15" i="4"/>
  <c r="L15" i="4"/>
  <c r="F50" i="4"/>
  <c r="F26" i="4"/>
  <c r="Y81" i="3"/>
  <c r="Z81" i="3"/>
  <c r="Z82" i="3"/>
  <c r="W81" i="3"/>
  <c r="X81" i="3"/>
  <c r="X82" i="3"/>
  <c r="U81" i="3"/>
  <c r="V81" i="3"/>
  <c r="V82" i="3"/>
  <c r="S81" i="3"/>
  <c r="T81" i="3"/>
  <c r="T82" i="3"/>
  <c r="Q81" i="3"/>
  <c r="R81" i="3"/>
  <c r="R82" i="3"/>
  <c r="O81" i="3"/>
  <c r="P81" i="3"/>
  <c r="P82" i="3"/>
  <c r="M81" i="3"/>
  <c r="N81" i="3"/>
  <c r="N82" i="3"/>
  <c r="K81" i="3"/>
  <c r="L81" i="3"/>
  <c r="L82" i="3"/>
  <c r="I81" i="3"/>
  <c r="J81" i="3"/>
  <c r="J82" i="3"/>
  <c r="G81" i="3"/>
  <c r="H81" i="3"/>
  <c r="H82" i="3"/>
  <c r="E81" i="3"/>
  <c r="F81" i="3"/>
  <c r="F82" i="3"/>
  <c r="C81" i="3"/>
  <c r="D81" i="3"/>
  <c r="D82" i="3"/>
  <c r="H15" i="2"/>
  <c r="I15" i="2"/>
  <c r="J15" i="2"/>
  <c r="H14" i="2"/>
  <c r="I14" i="2"/>
  <c r="J14" i="2"/>
  <c r="H13" i="2"/>
  <c r="I13" i="2"/>
  <c r="J13" i="2"/>
  <c r="H12" i="2"/>
  <c r="I12" i="2"/>
  <c r="J12" i="2"/>
  <c r="E18" i="2"/>
  <c r="J18" i="2"/>
  <c r="H9" i="2"/>
  <c r="I9" i="2"/>
  <c r="I18" i="2"/>
  <c r="H18" i="2"/>
  <c r="D18" i="2"/>
  <c r="C18" i="2"/>
  <c r="D19" i="2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K31" i="4"/>
  <c r="L43" i="4"/>
  <c r="K32" i="4"/>
  <c r="L44" i="4"/>
  <c r="K33" i="4"/>
  <c r="L45" i="4"/>
  <c r="K30" i="4"/>
  <c r="K38" i="4"/>
  <c r="L42" i="4"/>
  <c r="J50" i="4"/>
  <c r="I50" i="4"/>
  <c r="H50" i="4"/>
  <c r="E50" i="4"/>
  <c r="D50" i="4"/>
  <c r="C50" i="4"/>
  <c r="K26" i="4"/>
  <c r="J26" i="4"/>
  <c r="I26" i="4"/>
  <c r="H26" i="4"/>
  <c r="G26" i="4"/>
  <c r="E26" i="4"/>
  <c r="D26" i="4"/>
  <c r="C26" i="4"/>
  <c r="K50" i="4"/>
  <c r="L50" i="4"/>
  <c r="G50" i="4"/>
</calcChain>
</file>

<file path=xl/comments1.xml><?xml version="1.0" encoding="utf-8"?>
<comments xmlns="http://schemas.openxmlformats.org/spreadsheetml/2006/main">
  <authors>
    <author>R. van Nes</author>
  </authors>
  <commentList>
    <comment ref="B40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voorbeeld
</t>
        </r>
      </text>
    </comment>
  </commentList>
</comments>
</file>

<file path=xl/comments2.xml><?xml version="1.0" encoding="utf-8"?>
<comments xmlns="http://schemas.openxmlformats.org/spreadsheetml/2006/main">
  <authors>
    <author>R. van Nes</author>
  </authors>
  <commentList>
    <comment ref="E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Aanname</t>
        </r>
      </text>
    </comment>
    <comment ref="H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Tabel 3.14 dictaat</t>
        </r>
      </text>
    </comment>
    <comment ref="I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Tabel 3.5 dictaat</t>
        </r>
      </text>
    </comment>
  </commentList>
</comments>
</file>

<file path=xl/comments3.xml><?xml version="1.0" encoding="utf-8"?>
<comments xmlns="http://schemas.openxmlformats.org/spreadsheetml/2006/main">
  <authors>
    <author>R. van Nes</author>
    <author>Rob van Nes - CITG</author>
  </authors>
  <commentList>
    <comment ref="C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Eigen keuze</t>
        </r>
      </text>
    </comment>
    <comment ref="AA7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Intrazonaal is aanname
Andere reistijden zijn de som van de reistijden van de gebruikte wegvakken
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een 1 geeft aan of een wegvak in de kortste route wordt gebruikt </t>
        </r>
      </text>
    </comment>
    <comment ref="B14" authorId="1">
      <text>
        <r>
          <rPr>
            <b/>
            <sz val="9"/>
            <color indexed="81"/>
            <rFont val="Tahoma"/>
            <family val="2"/>
          </rPr>
          <t>Rob van Nes - CITG:</t>
        </r>
        <r>
          <rPr>
            <sz val="9"/>
            <color indexed="81"/>
            <rFont val="Tahoma"/>
            <family val="2"/>
          </rPr>
          <t xml:space="preserve">
voor deze twee relaties zijn er 2 routes</t>
        </r>
      </text>
    </comment>
  </commentList>
</comments>
</file>

<file path=xl/comments4.xml><?xml version="1.0" encoding="utf-8"?>
<comments xmlns="http://schemas.openxmlformats.org/spreadsheetml/2006/main">
  <authors>
    <author>R. van Nes</author>
  </authors>
  <commentList>
    <comment ref="B4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Komen uit tabblad Routes en reistijden
</t>
        </r>
      </text>
    </comment>
    <comment ref="L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Komt uit tabblad Productie en attractie
</t>
        </r>
      </text>
    </comment>
    <comment ref="M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Is gelijk aan Productie (etmaalmodel!)
</t>
        </r>
      </text>
    </comment>
    <comment ref="J6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Bij twee routes minimum gebruiken
</t>
        </r>
      </text>
    </comment>
    <comment ref="D12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Bij twee routes minimum gebruiken
</t>
        </r>
      </text>
    </comment>
    <comment ref="B15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Eigen aanname</t>
        </r>
      </text>
    </comment>
  </commentList>
</comments>
</file>

<file path=xl/comments5.xml><?xml version="1.0" encoding="utf-8"?>
<comments xmlns="http://schemas.openxmlformats.org/spreadsheetml/2006/main">
  <authors>
    <author>R. van Nes</author>
    <author>Rob van Nes - CITG</author>
  </authors>
  <commentList>
    <comment ref="B6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Som van HB-relaties die een link passeren
</t>
        </r>
      </text>
    </comment>
    <comment ref="C8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Komt uit tabblad Distributie
Onderste tabel
</t>
        </r>
      </text>
    </comment>
    <comment ref="E9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Overgenomen uit tabblad Routes en reistijden
</t>
        </r>
      </text>
    </comment>
    <comment ref="D17" authorId="1">
      <text>
        <r>
          <rPr>
            <b/>
            <sz val="9"/>
            <color indexed="81"/>
            <rFont val="Tahoma"/>
            <family val="2"/>
          </rPr>
          <t>Rob van Nes - CITG:</t>
        </r>
        <r>
          <rPr>
            <sz val="9"/>
            <color indexed="81"/>
            <rFont val="Tahoma"/>
            <family val="2"/>
          </rPr>
          <t xml:space="preserve">
Bij gelijke reistijden krijgenbij alles of niets beide routes de helft</t>
        </r>
      </text>
    </comment>
  </commentList>
</comments>
</file>

<file path=xl/comments6.xml><?xml version="1.0" encoding="utf-8"?>
<comments xmlns="http://schemas.openxmlformats.org/spreadsheetml/2006/main">
  <authors>
    <author>R. van Nes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R. van Nes:</t>
        </r>
        <r>
          <rPr>
            <sz val="9"/>
            <color indexed="81"/>
            <rFont val="Calibri"/>
            <family val="2"/>
          </rPr>
          <t xml:space="preserve">
Uit tabblad Toedeling</t>
        </r>
      </text>
    </comment>
  </commentList>
</comments>
</file>

<file path=xl/sharedStrings.xml><?xml version="1.0" encoding="utf-8"?>
<sst xmlns="http://schemas.openxmlformats.org/spreadsheetml/2006/main" count="820" uniqueCount="84">
  <si>
    <t>Inwoners</t>
  </si>
  <si>
    <t>Banen</t>
  </si>
  <si>
    <t>Huishoudens</t>
  </si>
  <si>
    <t>Telcijfers</t>
  </si>
  <si>
    <t>Productie</t>
  </si>
  <si>
    <t>Huishoudgrootte</t>
  </si>
  <si>
    <t>factor huishouden</t>
  </si>
  <si>
    <t>factor banen</t>
  </si>
  <si>
    <t>Productie autobestuurder</t>
  </si>
  <si>
    <t>Aandeel autobestuurder</t>
  </si>
  <si>
    <t>binnen gemeente</t>
  </si>
  <si>
    <t>niet mogelijk</t>
  </si>
  <si>
    <t>Reistijden auto</t>
  </si>
  <si>
    <t>Attractie</t>
  </si>
  <si>
    <t>(etmaal!)</t>
  </si>
  <si>
    <t>Totaal</t>
  </si>
  <si>
    <t>iteratie 1</t>
  </si>
  <si>
    <t>iteratie 2</t>
  </si>
  <si>
    <t>iteratie 3</t>
  </si>
  <si>
    <t>iteratie 4</t>
  </si>
  <si>
    <t>iteratie 5</t>
  </si>
  <si>
    <t>iteratie 6</t>
  </si>
  <si>
    <t>iteratie 7</t>
  </si>
  <si>
    <t>iteratie 8</t>
  </si>
  <si>
    <t>iteratie 9</t>
  </si>
  <si>
    <t>iteratie 10</t>
  </si>
  <si>
    <t>iteratie 11</t>
  </si>
  <si>
    <t>iteratie 12</t>
  </si>
  <si>
    <t>iteratie 13</t>
  </si>
  <si>
    <t>Van</t>
  </si>
  <si>
    <t>Naar</t>
  </si>
  <si>
    <t>Wegvak</t>
  </si>
  <si>
    <t>Tijd</t>
  </si>
  <si>
    <t>Reistijden tussen zones</t>
  </si>
  <si>
    <t>iteratie 14</t>
  </si>
  <si>
    <t>iteratie 15</t>
  </si>
  <si>
    <t>Correctie vertrekken</t>
  </si>
  <si>
    <t>Correctie aankomsten</t>
  </si>
  <si>
    <t xml:space="preserve">Van </t>
  </si>
  <si>
    <t>Reistijd</t>
  </si>
  <si>
    <t>Resultaat iteratie 15</t>
  </si>
  <si>
    <t>Verkeersmodel</t>
  </si>
  <si>
    <t>Aantal zones</t>
  </si>
  <si>
    <t>Aantal wegvakken</t>
  </si>
  <si>
    <t>Tabbladen geven de verschillende stappen van het verkeersmodel (zonder vervoerwijzekeuze)</t>
  </si>
  <si>
    <t>Resultaat/uitvoer</t>
  </si>
  <si>
    <t>Periode</t>
  </si>
  <si>
    <t>Vervoerwijze</t>
  </si>
  <si>
    <t>auto</t>
  </si>
  <si>
    <t>Netwerk en zonering (wegvaknummers en zonenamen)</t>
  </si>
  <si>
    <t>Korte toelichting</t>
  </si>
  <si>
    <t>Invoergegevens (mag je zelf ook wijzigen)</t>
  </si>
  <si>
    <t>Distributie (Zwaartekrachtmodel)</t>
  </si>
  <si>
    <t>Routematrix</t>
  </si>
  <si>
    <t>Productie en attractieberekening</t>
  </si>
  <si>
    <t>Bepaling kortste routes en bepaling reistijden</t>
  </si>
  <si>
    <t>N.B. Resultaten van tabbladen worden als invoer gebruikt bij volgende stappen!</t>
  </si>
  <si>
    <t>Resultaat iteratie 15 staat onderaan</t>
  </si>
  <si>
    <t>(eenrichting)</t>
  </si>
  <si>
    <t>LR</t>
  </si>
  <si>
    <t>LB</t>
  </si>
  <si>
    <t>NL</t>
  </si>
  <si>
    <t>AW</t>
  </si>
  <si>
    <t>BR</t>
  </si>
  <si>
    <t>GE</t>
  </si>
  <si>
    <t>LG</t>
  </si>
  <si>
    <t>FR</t>
  </si>
  <si>
    <t>Etmaal</t>
  </si>
  <si>
    <t>Capaciteit</t>
  </si>
  <si>
    <t>rijstroken</t>
  </si>
  <si>
    <t>minuten</t>
  </si>
  <si>
    <t>LB 2</t>
  </si>
  <si>
    <t>FR 2</t>
  </si>
  <si>
    <t>NL2</t>
  </si>
  <si>
    <t>AW2</t>
  </si>
  <si>
    <t>check symmetrie</t>
  </si>
  <si>
    <t>Distributiefunctie 10000/tijd^2</t>
  </si>
  <si>
    <t>Toedeling Alles of niets of multiple routing</t>
  </si>
  <si>
    <t>Toekenning aan route met logitmodel</t>
  </si>
  <si>
    <t>Intensiteit in 1 richting</t>
  </si>
  <si>
    <t>Coefficient logitmodel (2 voor Alles of niets, lager voor verdeling over alternatieven)</t>
  </si>
  <si>
    <t>etmaal</t>
  </si>
  <si>
    <t>Hoofdstromen etmaal zonder congestie</t>
  </si>
  <si>
    <t>Controle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</si>
</sst>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_-* #,##0_-;_-* #,##0\-;_-* &quot;-&quot;??_-;_-@_-"/>
    <numFmt numFmtId="166" formatCode="0.000"/>
    <numFmt numFmtId="167" formatCode="_-* #,##0.000_-;_-* #,##0.000\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8FFA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7A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165" fontId="0" fillId="0" borderId="0" xfId="1" applyNumberFormat="1" applyFont="1"/>
    <xf numFmtId="167" fontId="0" fillId="0" borderId="0" xfId="0" applyNumberFormat="1"/>
    <xf numFmtId="0" fontId="0" fillId="3" borderId="0" xfId="0" applyFill="1"/>
    <xf numFmtId="0" fontId="3" fillId="0" borderId="0" xfId="0" applyFont="1"/>
    <xf numFmtId="166" fontId="3" fillId="0" borderId="0" xfId="0" applyNumberFormat="1" applyFont="1"/>
    <xf numFmtId="165" fontId="3" fillId="0" borderId="0" xfId="1" applyNumberFormat="1" applyFont="1"/>
    <xf numFmtId="167" fontId="3" fillId="0" borderId="0" xfId="0" applyNumberFormat="1" applyFont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0" fillId="3" borderId="11" xfId="0" applyFill="1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165" fontId="0" fillId="3" borderId="3" xfId="1" applyNumberFormat="1" applyFont="1" applyFill="1" applyBorder="1"/>
    <xf numFmtId="165" fontId="0" fillId="3" borderId="4" xfId="1" applyNumberFormat="1" applyFont="1" applyFill="1" applyBorder="1"/>
    <xf numFmtId="165" fontId="0" fillId="3" borderId="0" xfId="1" applyNumberFormat="1" applyFont="1" applyFill="1" applyBorder="1"/>
    <xf numFmtId="165" fontId="0" fillId="3" borderId="5" xfId="1" applyNumberFormat="1" applyFont="1" applyFill="1" applyBorder="1"/>
    <xf numFmtId="165" fontId="0" fillId="3" borderId="6" xfId="1" applyNumberFormat="1" applyFont="1" applyFill="1" applyBorder="1"/>
    <xf numFmtId="165" fontId="0" fillId="3" borderId="7" xfId="1" applyNumberFormat="1" applyFont="1" applyFill="1" applyBorder="1"/>
    <xf numFmtId="165" fontId="0" fillId="3" borderId="8" xfId="1" applyNumberFormat="1" applyFont="1" applyFill="1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0" applyNumberForma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5" xfId="0" applyNumberFormat="1" applyBorder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8" xfId="0" applyNumberFormat="1" applyBorder="1"/>
    <xf numFmtId="165" fontId="0" fillId="2" borderId="3" xfId="0" applyNumberFormat="1" applyFill="1" applyBorder="1"/>
    <xf numFmtId="165" fontId="0" fillId="2" borderId="5" xfId="0" applyNumberFormat="1" applyFill="1" applyBorder="1"/>
    <xf numFmtId="165" fontId="0" fillId="2" borderId="8" xfId="0" applyNumberFormat="1" applyFill="1" applyBorder="1"/>
    <xf numFmtId="166" fontId="0" fillId="3" borderId="1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166" fontId="0" fillId="3" borderId="4" xfId="0" applyNumberFormat="1" applyFill="1" applyBorder="1"/>
    <xf numFmtId="166" fontId="0" fillId="3" borderId="0" xfId="0" applyNumberFormat="1" applyFill="1" applyBorder="1"/>
    <xf numFmtId="166" fontId="0" fillId="3" borderId="5" xfId="0" applyNumberFormat="1" applyFill="1" applyBorder="1"/>
    <xf numFmtId="166" fontId="0" fillId="3" borderId="6" xfId="0" applyNumberForma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5" fontId="0" fillId="2" borderId="1" xfId="1" applyNumberFormat="1" applyFont="1" applyFill="1" applyBorder="1"/>
    <xf numFmtId="165" fontId="0" fillId="2" borderId="2" xfId="1" applyNumberFormat="1" applyFont="1" applyFill="1" applyBorder="1"/>
    <xf numFmtId="165" fontId="0" fillId="2" borderId="3" xfId="1" applyNumberFormat="1" applyFont="1" applyFill="1" applyBorder="1"/>
    <xf numFmtId="165" fontId="0" fillId="2" borderId="4" xfId="1" applyNumberFormat="1" applyFont="1" applyFill="1" applyBorder="1"/>
    <xf numFmtId="165" fontId="0" fillId="2" borderId="0" xfId="1" applyNumberFormat="1" applyFont="1" applyFill="1" applyBorder="1"/>
    <xf numFmtId="165" fontId="0" fillId="2" borderId="5" xfId="1" applyNumberFormat="1" applyFont="1" applyFill="1" applyBorder="1"/>
    <xf numFmtId="165" fontId="0" fillId="2" borderId="6" xfId="1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0" fontId="6" fillId="2" borderId="0" xfId="0" applyFont="1" applyFill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ont="1"/>
    <xf numFmtId="165" fontId="0" fillId="0" borderId="0" xfId="0" applyNumberFormat="1"/>
    <xf numFmtId="9" fontId="0" fillId="0" borderId="0" xfId="342" applyFont="1"/>
    <xf numFmtId="0" fontId="0" fillId="0" borderId="0" xfId="0" applyFill="1" applyBorder="1"/>
    <xf numFmtId="0" fontId="11" fillId="0" borderId="0" xfId="0" applyFont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0" xfId="0" applyFill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8" xfId="1" applyNumberFormat="1" applyFont="1" applyBorder="1"/>
    <xf numFmtId="165" fontId="0" fillId="6" borderId="5" xfId="1" applyNumberFormat="1" applyFont="1" applyFill="1" applyBorder="1"/>
    <xf numFmtId="0" fontId="0" fillId="0" borderId="10" xfId="0" applyBorder="1"/>
    <xf numFmtId="165" fontId="0" fillId="0" borderId="11" xfId="1" applyNumberFormat="1" applyFont="1" applyBorder="1"/>
    <xf numFmtId="3" fontId="10" fillId="0" borderId="0" xfId="1" applyNumberFormat="1" applyFont="1"/>
    <xf numFmtId="3" fontId="10" fillId="0" borderId="0" xfId="1" applyNumberFormat="1" applyFont="1" applyAlignment="1">
      <alignment horizontal="left"/>
    </xf>
    <xf numFmtId="3" fontId="0" fillId="0" borderId="0" xfId="0" applyNumberFormat="1"/>
    <xf numFmtId="3" fontId="10" fillId="0" borderId="0" xfId="1" applyNumberFormat="1" applyFont="1" applyAlignment="1">
      <alignment horizontal="right"/>
    </xf>
    <xf numFmtId="0" fontId="11" fillId="0" borderId="0" xfId="0" applyFont="1" applyBorder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3" fillId="4" borderId="0" xfId="0" applyFont="1" applyFill="1" applyBorder="1"/>
  </cellXfs>
  <cellStyles count="62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Normal" xfId="0" builtinId="0"/>
    <cellStyle name="Percent" xfId="34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</xdr:row>
      <xdr:rowOff>57150</xdr:rowOff>
    </xdr:from>
    <xdr:to>
      <xdr:col>15</xdr:col>
      <xdr:colOff>511175</xdr:colOff>
      <xdr:row>38</xdr:row>
      <xdr:rowOff>133350</xdr:rowOff>
    </xdr:to>
    <xdr:grpSp>
      <xdr:nvGrpSpPr>
        <xdr:cNvPr id="55" name="Groeperen 61"/>
        <xdr:cNvGrpSpPr/>
      </xdr:nvGrpSpPr>
      <xdr:grpSpPr>
        <a:xfrm>
          <a:off x="4838700" y="457200"/>
          <a:ext cx="5854700" cy="7277100"/>
          <a:chOff x="1767887" y="621026"/>
          <a:chExt cx="4166964" cy="5133251"/>
        </a:xfrm>
      </xdr:grpSpPr>
      <xdr:sp macro="" textlink="">
        <xdr:nvSpPr>
          <xdr:cNvPr id="56" name="Ovaal 62"/>
          <xdr:cNvSpPr/>
        </xdr:nvSpPr>
        <xdr:spPr>
          <a:xfrm>
            <a:off x="3800212" y="62102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57" name="Ovaal 63"/>
          <xdr:cNvSpPr/>
        </xdr:nvSpPr>
        <xdr:spPr>
          <a:xfrm>
            <a:off x="2982222" y="2002567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58" name="Ovaal 64"/>
          <xdr:cNvSpPr/>
        </xdr:nvSpPr>
        <xdr:spPr>
          <a:xfrm>
            <a:off x="2503159" y="4938998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59" name="Ovaal 65"/>
          <xdr:cNvSpPr/>
        </xdr:nvSpPr>
        <xdr:spPr>
          <a:xfrm>
            <a:off x="5245941" y="5373467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60" name="Ovaal 66"/>
          <xdr:cNvSpPr/>
        </xdr:nvSpPr>
        <xdr:spPr>
          <a:xfrm>
            <a:off x="5140844" y="323960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61" name="Ovaal 67"/>
          <xdr:cNvSpPr/>
        </xdr:nvSpPr>
        <xdr:spPr>
          <a:xfrm>
            <a:off x="2125198" y="3847752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5" name="Ovaal 68"/>
          <xdr:cNvSpPr/>
        </xdr:nvSpPr>
        <xdr:spPr>
          <a:xfrm>
            <a:off x="3138196" y="3065870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6" name="Ovaal 69"/>
          <xdr:cNvSpPr/>
        </xdr:nvSpPr>
        <xdr:spPr>
          <a:xfrm>
            <a:off x="2125198" y="264866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cxnSp macro="">
        <xdr:nvCxnSpPr>
          <xdr:cNvPr id="117" name="Rechte verbindingslijn 70"/>
          <xdr:cNvCxnSpPr>
            <a:stCxn id="56" idx="3"/>
            <a:endCxn id="57" idx="7"/>
          </xdr:cNvCxnSpPr>
        </xdr:nvCxnSpPr>
        <xdr:spPr>
          <a:xfrm flipH="1">
            <a:off x="3248486" y="887290"/>
            <a:ext cx="597410" cy="1160961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Rechte verbindingslijn 71"/>
          <xdr:cNvCxnSpPr>
            <a:stCxn id="56" idx="5"/>
            <a:endCxn id="60" idx="0"/>
          </xdr:cNvCxnSpPr>
        </xdr:nvCxnSpPr>
        <xdr:spPr>
          <a:xfrm>
            <a:off x="4066476" y="887290"/>
            <a:ext cx="1230342" cy="2352316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Rechte verbindingslijn 72"/>
          <xdr:cNvCxnSpPr>
            <a:stCxn id="60" idx="2"/>
            <a:endCxn id="57" idx="6"/>
          </xdr:cNvCxnSpPr>
        </xdr:nvCxnSpPr>
        <xdr:spPr>
          <a:xfrm flipH="1" flipV="1">
            <a:off x="3294170" y="2158541"/>
            <a:ext cx="1846674" cy="1237039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Rechte verbindingslijn 73"/>
          <xdr:cNvCxnSpPr>
            <a:stCxn id="60" idx="2"/>
            <a:endCxn id="115" idx="7"/>
          </xdr:cNvCxnSpPr>
        </xdr:nvCxnSpPr>
        <xdr:spPr>
          <a:xfrm flipH="1" flipV="1">
            <a:off x="3404460" y="3111554"/>
            <a:ext cx="1736384" cy="284026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Rechte verbindingslijn 74"/>
          <xdr:cNvCxnSpPr>
            <a:stCxn id="59" idx="2"/>
            <a:endCxn id="115" idx="6"/>
          </xdr:cNvCxnSpPr>
        </xdr:nvCxnSpPr>
        <xdr:spPr>
          <a:xfrm flipH="1" flipV="1">
            <a:off x="3450144" y="3221844"/>
            <a:ext cx="1795797" cy="2307597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Rechte verbindingslijn 75"/>
          <xdr:cNvCxnSpPr>
            <a:stCxn id="115" idx="4"/>
            <a:endCxn id="58" idx="0"/>
          </xdr:cNvCxnSpPr>
        </xdr:nvCxnSpPr>
        <xdr:spPr>
          <a:xfrm flipH="1">
            <a:off x="2659133" y="3377818"/>
            <a:ext cx="635037" cy="1561180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Rechte verbindingslijn 76"/>
          <xdr:cNvCxnSpPr>
            <a:stCxn id="58" idx="0"/>
            <a:endCxn id="61" idx="5"/>
          </xdr:cNvCxnSpPr>
        </xdr:nvCxnSpPr>
        <xdr:spPr>
          <a:xfrm flipH="1" flipV="1">
            <a:off x="2391462" y="4114016"/>
            <a:ext cx="267671" cy="824982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Rechte verbindingslijn 77"/>
          <xdr:cNvCxnSpPr>
            <a:stCxn id="57" idx="5"/>
            <a:endCxn id="115" idx="0"/>
          </xdr:cNvCxnSpPr>
        </xdr:nvCxnSpPr>
        <xdr:spPr>
          <a:xfrm>
            <a:off x="3248486" y="2268831"/>
            <a:ext cx="45684" cy="797039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Rechte verbindingslijn 78"/>
          <xdr:cNvCxnSpPr>
            <a:stCxn id="115" idx="1"/>
            <a:endCxn id="116" idx="5"/>
          </xdr:cNvCxnSpPr>
        </xdr:nvCxnSpPr>
        <xdr:spPr>
          <a:xfrm flipH="1" flipV="1">
            <a:off x="2391462" y="2914930"/>
            <a:ext cx="792418" cy="196624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Rechte verbindingslijn 79"/>
          <xdr:cNvCxnSpPr>
            <a:stCxn id="61" idx="0"/>
            <a:endCxn id="116" idx="4"/>
          </xdr:cNvCxnSpPr>
        </xdr:nvCxnSpPr>
        <xdr:spPr>
          <a:xfrm flipV="1">
            <a:off x="2281172" y="2960614"/>
            <a:ext cx="0" cy="887138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Rechte verbindingslijn 80"/>
          <xdr:cNvCxnSpPr>
            <a:stCxn id="57" idx="3"/>
            <a:endCxn id="116" idx="7"/>
          </xdr:cNvCxnSpPr>
        </xdr:nvCxnSpPr>
        <xdr:spPr>
          <a:xfrm flipH="1">
            <a:off x="2391462" y="2268831"/>
            <a:ext cx="636444" cy="425519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Rechte verbindingslijn 81"/>
          <xdr:cNvCxnSpPr>
            <a:stCxn id="60" idx="5"/>
            <a:endCxn id="59" idx="2"/>
          </xdr:cNvCxnSpPr>
        </xdr:nvCxnSpPr>
        <xdr:spPr>
          <a:xfrm flipH="1">
            <a:off x="5245941" y="3505870"/>
            <a:ext cx="161167" cy="2023571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9" name="Tekstvak 82"/>
          <xdr:cNvSpPr txBox="1"/>
        </xdr:nvSpPr>
        <xdr:spPr>
          <a:xfrm>
            <a:off x="4299959" y="621026"/>
            <a:ext cx="312906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NL</a:t>
            </a:r>
          </a:p>
        </xdr:txBody>
      </xdr:sp>
      <xdr:sp macro="" textlink="">
        <xdr:nvSpPr>
          <xdr:cNvPr id="130" name="Tekstvak 83"/>
          <xdr:cNvSpPr txBox="1"/>
        </xdr:nvSpPr>
        <xdr:spPr>
          <a:xfrm>
            <a:off x="5452792" y="3210914"/>
            <a:ext cx="360033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LG</a:t>
            </a:r>
          </a:p>
        </xdr:txBody>
      </xdr:sp>
      <xdr:sp macro="" textlink="">
        <xdr:nvSpPr>
          <xdr:cNvPr id="131" name="Tekstvak 84"/>
          <xdr:cNvSpPr txBox="1"/>
        </xdr:nvSpPr>
        <xdr:spPr>
          <a:xfrm>
            <a:off x="3353980" y="2742222"/>
            <a:ext cx="377622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BR</a:t>
            </a:r>
          </a:p>
        </xdr:txBody>
      </xdr:sp>
      <xdr:sp macro="" textlink="">
        <xdr:nvSpPr>
          <xdr:cNvPr id="132" name="Tekstvak 85"/>
          <xdr:cNvSpPr txBox="1"/>
        </xdr:nvSpPr>
        <xdr:spPr>
          <a:xfrm>
            <a:off x="2880995" y="4910320"/>
            <a:ext cx="389620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FR</a:t>
            </a:r>
          </a:p>
        </xdr:txBody>
      </xdr:sp>
      <xdr:sp macro="" textlink="">
        <xdr:nvSpPr>
          <xdr:cNvPr id="133" name="Tekstvak 86"/>
          <xdr:cNvSpPr txBox="1"/>
        </xdr:nvSpPr>
        <xdr:spPr>
          <a:xfrm>
            <a:off x="1767887" y="3790368"/>
            <a:ext cx="41549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LR</a:t>
            </a:r>
          </a:p>
        </xdr:txBody>
      </xdr:sp>
      <xdr:sp macro="" textlink="">
        <xdr:nvSpPr>
          <xdr:cNvPr id="134" name="Tekstvak 87"/>
          <xdr:cNvSpPr txBox="1"/>
        </xdr:nvSpPr>
        <xdr:spPr>
          <a:xfrm>
            <a:off x="1812292" y="2314515"/>
            <a:ext cx="330289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GE</a:t>
            </a:r>
          </a:p>
        </xdr:txBody>
      </xdr:sp>
      <xdr:sp macro="" textlink="">
        <xdr:nvSpPr>
          <xdr:cNvPr id="135" name="Tekstvak 88"/>
          <xdr:cNvSpPr txBox="1"/>
        </xdr:nvSpPr>
        <xdr:spPr>
          <a:xfrm>
            <a:off x="3315275" y="1883198"/>
            <a:ext cx="429886" cy="26391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AW</a:t>
            </a:r>
          </a:p>
        </xdr:txBody>
      </xdr:sp>
      <xdr:sp macro="" textlink="">
        <xdr:nvSpPr>
          <xdr:cNvPr id="136" name="Tekstvak 89"/>
          <xdr:cNvSpPr txBox="1"/>
        </xdr:nvSpPr>
        <xdr:spPr>
          <a:xfrm>
            <a:off x="5519353" y="5384945"/>
            <a:ext cx="41549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LB</a:t>
            </a:r>
          </a:p>
        </xdr:txBody>
      </xdr:sp>
      <xdr:sp macro="" textlink="">
        <xdr:nvSpPr>
          <xdr:cNvPr id="137" name="Tekstvak 90"/>
          <xdr:cNvSpPr txBox="1"/>
        </xdr:nvSpPr>
        <xdr:spPr>
          <a:xfrm>
            <a:off x="3271991" y="1324020"/>
            <a:ext cx="28866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</a:t>
            </a:r>
          </a:p>
        </xdr:txBody>
      </xdr:sp>
      <xdr:sp macro="" textlink="">
        <xdr:nvSpPr>
          <xdr:cNvPr id="138" name="Tekstvak 91"/>
          <xdr:cNvSpPr txBox="1"/>
        </xdr:nvSpPr>
        <xdr:spPr>
          <a:xfrm>
            <a:off x="3516057" y="1503584"/>
            <a:ext cx="28866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</a:t>
            </a:r>
          </a:p>
        </xdr:txBody>
      </xdr:sp>
      <xdr:sp macro="" textlink="">
        <xdr:nvSpPr>
          <xdr:cNvPr id="139" name="Tekstvak 92"/>
          <xdr:cNvSpPr txBox="1"/>
        </xdr:nvSpPr>
        <xdr:spPr>
          <a:xfrm>
            <a:off x="3777369" y="2575486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13</a:t>
            </a:r>
          </a:p>
        </xdr:txBody>
      </xdr:sp>
      <xdr:sp macro="" textlink="">
        <xdr:nvSpPr>
          <xdr:cNvPr id="140" name="Tekstvak 93"/>
          <xdr:cNvSpPr txBox="1"/>
        </xdr:nvSpPr>
        <xdr:spPr>
          <a:xfrm>
            <a:off x="4059735" y="2319450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14</a:t>
            </a:r>
          </a:p>
        </xdr:txBody>
      </xdr:sp>
      <xdr:sp macro="" textlink="">
        <xdr:nvSpPr>
          <xdr:cNvPr id="141" name="Tekstvak 94"/>
          <xdr:cNvSpPr txBox="1"/>
        </xdr:nvSpPr>
        <xdr:spPr>
          <a:xfrm>
            <a:off x="3299314" y="2478758"/>
            <a:ext cx="288661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12</a:t>
            </a:r>
          </a:p>
        </xdr:txBody>
      </xdr:sp>
      <xdr:sp macro="" textlink="">
        <xdr:nvSpPr>
          <xdr:cNvPr id="142" name="Tekstvak 95"/>
          <xdr:cNvSpPr txBox="1"/>
        </xdr:nvSpPr>
        <xdr:spPr>
          <a:xfrm>
            <a:off x="3013615" y="2504116"/>
            <a:ext cx="288661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11</a:t>
            </a:r>
          </a:p>
        </xdr:txBody>
      </xdr:sp>
      <xdr:sp macro="" textlink="">
        <xdr:nvSpPr>
          <xdr:cNvPr id="143" name="Tekstvak 96"/>
          <xdr:cNvSpPr txBox="1"/>
        </xdr:nvSpPr>
        <xdr:spPr>
          <a:xfrm>
            <a:off x="2609077" y="2967098"/>
            <a:ext cx="288661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9</a:t>
            </a:r>
          </a:p>
        </xdr:txBody>
      </xdr:sp>
      <xdr:sp macro="" textlink="">
        <xdr:nvSpPr>
          <xdr:cNvPr id="144" name="Tekstvak 97"/>
          <xdr:cNvSpPr txBox="1"/>
        </xdr:nvSpPr>
        <xdr:spPr>
          <a:xfrm>
            <a:off x="2769201" y="2782432"/>
            <a:ext cx="288661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10</a:t>
            </a:r>
          </a:p>
        </xdr:txBody>
      </xdr:sp>
      <xdr:sp macro="" textlink="">
        <xdr:nvSpPr>
          <xdr:cNvPr id="145" name="Tekstvak 98"/>
          <xdr:cNvSpPr txBox="1"/>
        </xdr:nvSpPr>
        <xdr:spPr>
          <a:xfrm>
            <a:off x="2679604" y="2397160"/>
            <a:ext cx="28866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4</a:t>
            </a:r>
          </a:p>
        </xdr:txBody>
      </xdr:sp>
      <xdr:sp macro="" textlink="">
        <xdr:nvSpPr>
          <xdr:cNvPr id="146" name="Tekstvak 99"/>
          <xdr:cNvSpPr txBox="1"/>
        </xdr:nvSpPr>
        <xdr:spPr>
          <a:xfrm>
            <a:off x="2448526" y="2043663"/>
            <a:ext cx="288661" cy="33855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3</a:t>
            </a:r>
          </a:p>
        </xdr:txBody>
      </xdr:sp>
      <xdr:sp macro="" textlink="">
        <xdr:nvSpPr>
          <xdr:cNvPr id="147" name="Tekstvak 100"/>
          <xdr:cNvSpPr txBox="1"/>
        </xdr:nvSpPr>
        <xdr:spPr>
          <a:xfrm>
            <a:off x="4012930" y="4332285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21</a:t>
            </a:r>
          </a:p>
        </xdr:txBody>
      </xdr:sp>
      <xdr:sp macro="" textlink="">
        <xdr:nvSpPr>
          <xdr:cNvPr id="148" name="Tekstvak 101"/>
          <xdr:cNvSpPr txBox="1"/>
        </xdr:nvSpPr>
        <xdr:spPr>
          <a:xfrm>
            <a:off x="4429773" y="4240075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22</a:t>
            </a:r>
          </a:p>
        </xdr:txBody>
      </xdr:sp>
      <xdr:sp macro="" textlink="">
        <xdr:nvSpPr>
          <xdr:cNvPr id="149" name="Tekstvak 102"/>
          <xdr:cNvSpPr txBox="1"/>
        </xdr:nvSpPr>
        <xdr:spPr>
          <a:xfrm>
            <a:off x="1926130" y="3303720"/>
            <a:ext cx="288661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5</a:t>
            </a:r>
          </a:p>
        </xdr:txBody>
      </xdr:sp>
      <xdr:sp macro="" textlink="">
        <xdr:nvSpPr>
          <xdr:cNvPr id="150" name="Tekstvak 103"/>
          <xdr:cNvSpPr txBox="1"/>
        </xdr:nvSpPr>
        <xdr:spPr>
          <a:xfrm>
            <a:off x="2281172" y="3244334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6</a:t>
            </a:r>
          </a:p>
        </xdr:txBody>
      </xdr:sp>
      <xdr:sp macro="" textlink="">
        <xdr:nvSpPr>
          <xdr:cNvPr id="151" name="Tekstvak 104"/>
          <xdr:cNvSpPr txBox="1"/>
        </xdr:nvSpPr>
        <xdr:spPr>
          <a:xfrm>
            <a:off x="2166921" y="4332285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7</a:t>
            </a:r>
          </a:p>
        </xdr:txBody>
      </xdr:sp>
      <xdr:sp macro="" textlink="">
        <xdr:nvSpPr>
          <xdr:cNvPr id="152" name="Tekstvak 105"/>
          <xdr:cNvSpPr txBox="1"/>
        </xdr:nvSpPr>
        <xdr:spPr>
          <a:xfrm>
            <a:off x="2452598" y="4251886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8</a:t>
            </a:r>
            <a:endParaRPr lang="en-GB" sz="1800" b="0" i="0" u="none" strike="noStrike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53" name="Tekstvak 106"/>
          <xdr:cNvSpPr txBox="1"/>
        </xdr:nvSpPr>
        <xdr:spPr>
          <a:xfrm>
            <a:off x="2709294" y="3830210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19</a:t>
            </a:r>
          </a:p>
        </xdr:txBody>
      </xdr:sp>
      <xdr:sp macro="" textlink="">
        <xdr:nvSpPr>
          <xdr:cNvPr id="154" name="Tekstvak 107"/>
          <xdr:cNvSpPr txBox="1"/>
        </xdr:nvSpPr>
        <xdr:spPr>
          <a:xfrm>
            <a:off x="2988878" y="3928034"/>
            <a:ext cx="392656" cy="41847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20</a:t>
            </a:r>
          </a:p>
          <a:p>
            <a:endParaRPr lang="nl-NL" sz="1600"/>
          </a:p>
        </xdr:txBody>
      </xdr:sp>
      <xdr:sp macro="" textlink="">
        <xdr:nvSpPr>
          <xdr:cNvPr id="155" name="Tekstvak 108"/>
          <xdr:cNvSpPr txBox="1"/>
        </xdr:nvSpPr>
        <xdr:spPr>
          <a:xfrm>
            <a:off x="4088280" y="2886217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17</a:t>
            </a:r>
          </a:p>
        </xdr:txBody>
      </xdr:sp>
      <xdr:sp macro="" textlink="">
        <xdr:nvSpPr>
          <xdr:cNvPr id="156" name="Tekstvak 109"/>
          <xdr:cNvSpPr txBox="1"/>
        </xdr:nvSpPr>
        <xdr:spPr>
          <a:xfrm>
            <a:off x="4088280" y="3271800"/>
            <a:ext cx="392656" cy="41847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18</a:t>
            </a:r>
          </a:p>
          <a:p>
            <a:endParaRPr lang="nl-NL" sz="1600"/>
          </a:p>
        </xdr:txBody>
      </xdr:sp>
      <xdr:sp macro="" textlink="">
        <xdr:nvSpPr>
          <xdr:cNvPr id="157" name="Tekstvak 110"/>
          <xdr:cNvSpPr txBox="1"/>
        </xdr:nvSpPr>
        <xdr:spPr>
          <a:xfrm>
            <a:off x="4959842" y="4409352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23</a:t>
            </a:r>
          </a:p>
        </xdr:txBody>
      </xdr:sp>
      <xdr:sp macro="" textlink="">
        <xdr:nvSpPr>
          <xdr:cNvPr id="158" name="Tekstvak 111"/>
          <xdr:cNvSpPr txBox="1"/>
        </xdr:nvSpPr>
        <xdr:spPr>
          <a:xfrm>
            <a:off x="5312486" y="4449739"/>
            <a:ext cx="392656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24</a:t>
            </a:r>
          </a:p>
        </xdr:txBody>
      </xdr:sp>
      <xdr:sp macro="" textlink="">
        <xdr:nvSpPr>
          <xdr:cNvPr id="159" name="Tekstvak 112"/>
          <xdr:cNvSpPr txBox="1"/>
        </xdr:nvSpPr>
        <xdr:spPr>
          <a:xfrm>
            <a:off x="4275769" y="1840799"/>
            <a:ext cx="578922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15</a:t>
            </a:r>
          </a:p>
        </xdr:txBody>
      </xdr:sp>
      <xdr:sp macro="" textlink="">
        <xdr:nvSpPr>
          <xdr:cNvPr id="160" name="Tekstvak 113"/>
          <xdr:cNvSpPr txBox="1"/>
        </xdr:nvSpPr>
        <xdr:spPr>
          <a:xfrm>
            <a:off x="4612865" y="1678919"/>
            <a:ext cx="578922" cy="24180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sz="1600"/>
              <a:t>16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2</xdr:row>
      <xdr:rowOff>63500</xdr:rowOff>
    </xdr:from>
    <xdr:to>
      <xdr:col>8</xdr:col>
      <xdr:colOff>596900</xdr:colOff>
      <xdr:row>44</xdr:row>
      <xdr:rowOff>4103</xdr:rowOff>
    </xdr:to>
    <xdr:grpSp>
      <xdr:nvGrpSpPr>
        <xdr:cNvPr id="113" name="Groeperen 112"/>
        <xdr:cNvGrpSpPr/>
      </xdr:nvGrpSpPr>
      <xdr:grpSpPr>
        <a:xfrm>
          <a:off x="1041400" y="463550"/>
          <a:ext cx="6375400" cy="8341653"/>
          <a:chOff x="1767887" y="563642"/>
          <a:chExt cx="4166964" cy="5190635"/>
        </a:xfrm>
      </xdr:grpSpPr>
      <xdr:sp macro="" textlink="">
        <xdr:nvSpPr>
          <xdr:cNvPr id="114" name="Ovaal 113"/>
          <xdr:cNvSpPr/>
        </xdr:nvSpPr>
        <xdr:spPr>
          <a:xfrm>
            <a:off x="3800212" y="62102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5" name="Ovaal 114"/>
          <xdr:cNvSpPr/>
        </xdr:nvSpPr>
        <xdr:spPr>
          <a:xfrm>
            <a:off x="2982222" y="2002567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6" name="Ovaal 115"/>
          <xdr:cNvSpPr/>
        </xdr:nvSpPr>
        <xdr:spPr>
          <a:xfrm>
            <a:off x="2503159" y="4938998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7" name="Ovaal 116"/>
          <xdr:cNvSpPr/>
        </xdr:nvSpPr>
        <xdr:spPr>
          <a:xfrm>
            <a:off x="5245941" y="5373467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8" name="Ovaal 117"/>
          <xdr:cNvSpPr/>
        </xdr:nvSpPr>
        <xdr:spPr>
          <a:xfrm>
            <a:off x="5140844" y="323960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19" name="Ovaal 118"/>
          <xdr:cNvSpPr/>
        </xdr:nvSpPr>
        <xdr:spPr>
          <a:xfrm>
            <a:off x="2125198" y="3847752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20" name="Ovaal 119"/>
          <xdr:cNvSpPr/>
        </xdr:nvSpPr>
        <xdr:spPr>
          <a:xfrm>
            <a:off x="3138196" y="3065870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sp macro="" textlink="">
        <xdr:nvSpPr>
          <xdr:cNvPr id="121" name="Ovaal 120"/>
          <xdr:cNvSpPr/>
        </xdr:nvSpPr>
        <xdr:spPr>
          <a:xfrm>
            <a:off x="2125198" y="2648666"/>
            <a:ext cx="311948" cy="311948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nl-NL" sz="1600"/>
          </a:p>
        </xdr:txBody>
      </xdr:sp>
      <xdr:cxnSp macro="">
        <xdr:nvCxnSpPr>
          <xdr:cNvPr id="122" name="Rechte verbindingslijn 121"/>
          <xdr:cNvCxnSpPr>
            <a:stCxn id="114" idx="3"/>
            <a:endCxn id="115" idx="7"/>
          </xdr:cNvCxnSpPr>
        </xdr:nvCxnSpPr>
        <xdr:spPr>
          <a:xfrm flipH="1">
            <a:off x="3248486" y="887290"/>
            <a:ext cx="597410" cy="1160961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Rechte verbindingslijn 122"/>
          <xdr:cNvCxnSpPr>
            <a:stCxn id="114" idx="5"/>
            <a:endCxn id="118" idx="0"/>
          </xdr:cNvCxnSpPr>
        </xdr:nvCxnSpPr>
        <xdr:spPr>
          <a:xfrm>
            <a:off x="4066476" y="887290"/>
            <a:ext cx="1230342" cy="2352316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Rechte verbindingslijn 123"/>
          <xdr:cNvCxnSpPr>
            <a:stCxn id="118" idx="2"/>
            <a:endCxn id="115" idx="6"/>
          </xdr:cNvCxnSpPr>
        </xdr:nvCxnSpPr>
        <xdr:spPr>
          <a:xfrm flipH="1" flipV="1">
            <a:off x="3294170" y="2158541"/>
            <a:ext cx="1846674" cy="1237039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Rechte verbindingslijn 124"/>
          <xdr:cNvCxnSpPr>
            <a:stCxn id="118" idx="2"/>
            <a:endCxn id="120" idx="7"/>
          </xdr:cNvCxnSpPr>
        </xdr:nvCxnSpPr>
        <xdr:spPr>
          <a:xfrm flipH="1" flipV="1">
            <a:off x="3404460" y="3111554"/>
            <a:ext cx="1736384" cy="284026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Rechte verbindingslijn 125"/>
          <xdr:cNvCxnSpPr>
            <a:stCxn id="117" idx="2"/>
            <a:endCxn id="120" idx="6"/>
          </xdr:cNvCxnSpPr>
        </xdr:nvCxnSpPr>
        <xdr:spPr>
          <a:xfrm flipH="1" flipV="1">
            <a:off x="3450144" y="3221844"/>
            <a:ext cx="1795797" cy="2307597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Rechte verbindingslijn 126"/>
          <xdr:cNvCxnSpPr>
            <a:stCxn id="120" idx="4"/>
            <a:endCxn id="116" idx="0"/>
          </xdr:cNvCxnSpPr>
        </xdr:nvCxnSpPr>
        <xdr:spPr>
          <a:xfrm flipH="1">
            <a:off x="2659133" y="3377818"/>
            <a:ext cx="635037" cy="1561180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Rechte verbindingslijn 127"/>
          <xdr:cNvCxnSpPr>
            <a:stCxn id="116" idx="0"/>
            <a:endCxn id="119" idx="5"/>
          </xdr:cNvCxnSpPr>
        </xdr:nvCxnSpPr>
        <xdr:spPr>
          <a:xfrm flipH="1" flipV="1">
            <a:off x="2391462" y="4114016"/>
            <a:ext cx="267671" cy="824982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Rechte verbindingslijn 128"/>
          <xdr:cNvCxnSpPr>
            <a:stCxn id="115" idx="5"/>
            <a:endCxn id="120" idx="0"/>
          </xdr:cNvCxnSpPr>
        </xdr:nvCxnSpPr>
        <xdr:spPr>
          <a:xfrm>
            <a:off x="3248486" y="2268831"/>
            <a:ext cx="45684" cy="797039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Rechte verbindingslijn 129"/>
          <xdr:cNvCxnSpPr>
            <a:stCxn id="120" idx="1"/>
            <a:endCxn id="121" idx="5"/>
          </xdr:cNvCxnSpPr>
        </xdr:nvCxnSpPr>
        <xdr:spPr>
          <a:xfrm flipH="1" flipV="1">
            <a:off x="2391462" y="2914930"/>
            <a:ext cx="792418" cy="196624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Rechte verbindingslijn 130"/>
          <xdr:cNvCxnSpPr>
            <a:stCxn id="119" idx="0"/>
            <a:endCxn id="121" idx="4"/>
          </xdr:cNvCxnSpPr>
        </xdr:nvCxnSpPr>
        <xdr:spPr>
          <a:xfrm flipV="1">
            <a:off x="2281172" y="2960614"/>
            <a:ext cx="0" cy="887138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Rechte verbindingslijn 131"/>
          <xdr:cNvCxnSpPr>
            <a:stCxn id="115" idx="3"/>
            <a:endCxn id="121" idx="7"/>
          </xdr:cNvCxnSpPr>
        </xdr:nvCxnSpPr>
        <xdr:spPr>
          <a:xfrm flipH="1">
            <a:off x="2391462" y="2268831"/>
            <a:ext cx="636444" cy="425519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Rechte verbindingslijn 132"/>
          <xdr:cNvCxnSpPr>
            <a:stCxn id="118" idx="5"/>
            <a:endCxn id="117" idx="2"/>
          </xdr:cNvCxnSpPr>
        </xdr:nvCxnSpPr>
        <xdr:spPr>
          <a:xfrm flipH="1">
            <a:off x="5245941" y="3505870"/>
            <a:ext cx="161167" cy="2023571"/>
          </a:xfrm>
          <a:prstGeom prst="line">
            <a:avLst/>
          </a:prstGeom>
          <a:ln w="38100" cmpd="dbl"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4" name="Tekstvak 133"/>
          <xdr:cNvSpPr txBox="1"/>
        </xdr:nvSpPr>
        <xdr:spPr>
          <a:xfrm>
            <a:off x="4112160" y="563642"/>
            <a:ext cx="434321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NL</a:t>
            </a:r>
          </a:p>
        </xdr:txBody>
      </xdr:sp>
      <xdr:sp macro="" textlink="">
        <xdr:nvSpPr>
          <xdr:cNvPr id="135" name="Tekstvak 134"/>
          <xdr:cNvSpPr txBox="1"/>
        </xdr:nvSpPr>
        <xdr:spPr>
          <a:xfrm>
            <a:off x="5452792" y="3210914"/>
            <a:ext cx="42936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LG</a:t>
            </a:r>
          </a:p>
        </xdr:txBody>
      </xdr:sp>
      <xdr:sp macro="" textlink="">
        <xdr:nvSpPr>
          <xdr:cNvPr id="136" name="Tekstvak 135"/>
          <xdr:cNvSpPr txBox="1"/>
        </xdr:nvSpPr>
        <xdr:spPr>
          <a:xfrm>
            <a:off x="3353981" y="2742222"/>
            <a:ext cx="444014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BR</a:t>
            </a:r>
          </a:p>
        </xdr:txBody>
      </xdr:sp>
      <xdr:sp macro="" textlink="">
        <xdr:nvSpPr>
          <xdr:cNvPr id="137" name="Tekstvak 136"/>
          <xdr:cNvSpPr txBox="1"/>
        </xdr:nvSpPr>
        <xdr:spPr>
          <a:xfrm>
            <a:off x="2880995" y="4910320"/>
            <a:ext cx="42057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FR</a:t>
            </a:r>
          </a:p>
        </xdr:txBody>
      </xdr:sp>
      <xdr:sp macro="" textlink="">
        <xdr:nvSpPr>
          <xdr:cNvPr id="138" name="Tekstvak 137"/>
          <xdr:cNvSpPr txBox="1"/>
        </xdr:nvSpPr>
        <xdr:spPr>
          <a:xfrm>
            <a:off x="1767887" y="3790368"/>
            <a:ext cx="41549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LR</a:t>
            </a:r>
          </a:p>
        </xdr:txBody>
      </xdr:sp>
      <xdr:sp macro="" textlink="">
        <xdr:nvSpPr>
          <xdr:cNvPr id="139" name="Tekstvak 138"/>
          <xdr:cNvSpPr txBox="1"/>
        </xdr:nvSpPr>
        <xdr:spPr>
          <a:xfrm>
            <a:off x="1812292" y="2314515"/>
            <a:ext cx="444352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GE</a:t>
            </a:r>
          </a:p>
        </xdr:txBody>
      </xdr:sp>
      <xdr:sp macro="" textlink="">
        <xdr:nvSpPr>
          <xdr:cNvPr id="140" name="Tekstvak 139"/>
          <xdr:cNvSpPr txBox="1"/>
        </xdr:nvSpPr>
        <xdr:spPr>
          <a:xfrm>
            <a:off x="3315275" y="1883198"/>
            <a:ext cx="543739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AW</a:t>
            </a:r>
          </a:p>
        </xdr:txBody>
      </xdr:sp>
      <xdr:sp macro="" textlink="">
        <xdr:nvSpPr>
          <xdr:cNvPr id="141" name="Tekstvak 140"/>
          <xdr:cNvSpPr txBox="1"/>
        </xdr:nvSpPr>
        <xdr:spPr>
          <a:xfrm>
            <a:off x="5519353" y="5384945"/>
            <a:ext cx="415498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l-NL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nl-NL" b="1"/>
              <a:t>LB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2"/>
  <sheetViews>
    <sheetView workbookViewId="0">
      <selection activeCell="E23" sqref="E23"/>
    </sheetView>
  </sheetViews>
  <sheetFormatPr defaultColWidth="8.875" defaultRowHeight="15.75" x14ac:dyDescent="0.25"/>
  <cols>
    <col min="12" max="12" width="9.375" bestFit="1" customWidth="1"/>
  </cols>
  <sheetData>
    <row r="1" spans="1:4" x14ac:dyDescent="0.25">
      <c r="A1" s="4" t="s">
        <v>41</v>
      </c>
    </row>
    <row r="2" spans="1:4" x14ac:dyDescent="0.25">
      <c r="A2" s="4"/>
    </row>
    <row r="4" spans="1:4" x14ac:dyDescent="0.25">
      <c r="A4" t="s">
        <v>42</v>
      </c>
      <c r="C4">
        <v>8</v>
      </c>
    </row>
    <row r="5" spans="1:4" x14ac:dyDescent="0.25">
      <c r="A5" t="s">
        <v>43</v>
      </c>
      <c r="C5">
        <v>24</v>
      </c>
      <c r="D5" t="s">
        <v>58</v>
      </c>
    </row>
    <row r="6" spans="1:4" x14ac:dyDescent="0.25">
      <c r="A6" t="s">
        <v>46</v>
      </c>
      <c r="C6" s="66" t="s">
        <v>81</v>
      </c>
    </row>
    <row r="7" spans="1:4" x14ac:dyDescent="0.25">
      <c r="A7" t="s">
        <v>47</v>
      </c>
      <c r="C7" s="66" t="s">
        <v>48</v>
      </c>
    </row>
    <row r="33" spans="1:4" x14ac:dyDescent="0.25">
      <c r="C33" s="67" t="s">
        <v>49</v>
      </c>
    </row>
    <row r="37" spans="1:4" x14ac:dyDescent="0.25">
      <c r="A37" t="s">
        <v>44</v>
      </c>
    </row>
    <row r="38" spans="1:4" x14ac:dyDescent="0.25">
      <c r="B38" s="3"/>
      <c r="D38" t="s">
        <v>51</v>
      </c>
    </row>
    <row r="39" spans="1:4" ht="18.75" x14ac:dyDescent="0.3">
      <c r="B39" s="65"/>
      <c r="D39" t="s">
        <v>45</v>
      </c>
    </row>
    <row r="40" spans="1:4" x14ac:dyDescent="0.25">
      <c r="D40" t="s">
        <v>50</v>
      </c>
    </row>
    <row r="42" spans="1:4" x14ac:dyDescent="0.25">
      <c r="A42" t="s">
        <v>56</v>
      </c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Q19" sqref="Q19"/>
    </sheetView>
  </sheetViews>
  <sheetFormatPr defaultColWidth="11" defaultRowHeight="15.75" x14ac:dyDescent="0.25"/>
  <cols>
    <col min="3" max="6" width="11.5" bestFit="1" customWidth="1"/>
    <col min="8" max="8" width="13.125" bestFit="1" customWidth="1"/>
    <col min="9" max="9" width="11.5" bestFit="1" customWidth="1"/>
    <col min="12" max="12" width="11.5" bestFit="1" customWidth="1"/>
  </cols>
  <sheetData>
    <row r="1" spans="1:23" x14ac:dyDescent="0.25">
      <c r="A1" s="4" t="s">
        <v>54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x14ac:dyDescent="0.25">
      <c r="A2" s="4"/>
      <c r="L2" s="71"/>
      <c r="M2" s="71"/>
      <c r="N2" s="92"/>
      <c r="O2" s="71"/>
      <c r="P2" s="71"/>
      <c r="Q2" s="92"/>
      <c r="R2" s="71"/>
      <c r="S2" s="71"/>
      <c r="T2" s="71"/>
      <c r="U2" s="71"/>
      <c r="V2" s="71"/>
      <c r="W2" s="71"/>
    </row>
    <row r="3" spans="1:23" x14ac:dyDescent="0.25">
      <c r="A3" s="4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x14ac:dyDescent="0.25">
      <c r="H4" t="s">
        <v>67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x14ac:dyDescent="0.25">
      <c r="C5" t="s">
        <v>5</v>
      </c>
      <c r="E5" s="3">
        <v>2.25</v>
      </c>
      <c r="F5" t="s">
        <v>6</v>
      </c>
      <c r="H5" s="3">
        <v>6.5</v>
      </c>
      <c r="I5" s="3">
        <v>0.32</v>
      </c>
      <c r="J5" t="s">
        <v>9</v>
      </c>
      <c r="L5" s="71"/>
      <c r="M5" s="71"/>
      <c r="N5" s="71"/>
      <c r="O5" s="71"/>
      <c r="P5" s="71"/>
      <c r="Q5" s="92"/>
      <c r="R5" s="71"/>
      <c r="S5" s="71"/>
      <c r="T5" s="71"/>
      <c r="U5" s="71"/>
      <c r="V5" s="71"/>
      <c r="W5" s="71"/>
    </row>
    <row r="6" spans="1:23" x14ac:dyDescent="0.25">
      <c r="F6" t="s">
        <v>7</v>
      </c>
      <c r="H6" s="3">
        <v>2.9</v>
      </c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x14ac:dyDescent="0.25"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x14ac:dyDescent="0.25">
      <c r="C8" t="s">
        <v>0</v>
      </c>
      <c r="D8" t="s">
        <v>1</v>
      </c>
      <c r="E8" t="s">
        <v>2</v>
      </c>
      <c r="F8" t="s">
        <v>3</v>
      </c>
      <c r="H8" t="s">
        <v>4</v>
      </c>
      <c r="I8" t="s">
        <v>8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</row>
    <row r="9" spans="1:23" x14ac:dyDescent="0.25">
      <c r="B9" t="s">
        <v>61</v>
      </c>
      <c r="C9" s="24"/>
      <c r="D9" s="25"/>
      <c r="E9" s="25"/>
      <c r="F9" s="26">
        <v>37000</v>
      </c>
      <c r="G9" s="1"/>
      <c r="H9" s="33">
        <f>+$H$5*E9+$H$6*D9</f>
        <v>0</v>
      </c>
      <c r="I9" s="34">
        <f>+$I$5*H9</f>
        <v>0</v>
      </c>
      <c r="J9" s="42">
        <v>37000</v>
      </c>
      <c r="L9" s="93"/>
      <c r="M9" s="93"/>
      <c r="N9" s="94"/>
      <c r="O9" s="71"/>
      <c r="P9" s="93"/>
      <c r="Q9" s="93"/>
      <c r="R9" s="94"/>
      <c r="S9" s="71"/>
      <c r="T9" s="94"/>
      <c r="U9" s="71"/>
      <c r="V9" s="71"/>
      <c r="W9" s="71"/>
    </row>
    <row r="10" spans="1:23" x14ac:dyDescent="0.25">
      <c r="B10" t="s">
        <v>62</v>
      </c>
      <c r="C10" s="27">
        <v>1000000</v>
      </c>
      <c r="D10" s="28">
        <v>500000</v>
      </c>
      <c r="E10" s="28">
        <f t="shared" ref="E10:E15" si="0">+C10/$E$5</f>
        <v>444444.44444444444</v>
      </c>
      <c r="F10" s="29"/>
      <c r="G10" s="1"/>
      <c r="H10" s="36">
        <f t="shared" ref="H10:H16" si="1">+$H$5*E10+$H$6*D10</f>
        <v>4338888.888888889</v>
      </c>
      <c r="I10" s="37">
        <f t="shared" ref="I10:I16" si="2">+$I$5*H10</f>
        <v>1388444.4444444445</v>
      </c>
      <c r="J10" s="43">
        <f>+I10</f>
        <v>1388444.4444444445</v>
      </c>
      <c r="L10" s="93"/>
      <c r="M10" s="93"/>
      <c r="N10" s="94"/>
      <c r="O10" s="71"/>
      <c r="P10" s="93"/>
      <c r="Q10" s="93"/>
      <c r="R10" s="94"/>
      <c r="S10" s="71"/>
      <c r="T10" s="94"/>
      <c r="U10" s="71"/>
      <c r="V10" s="71"/>
      <c r="W10" s="71"/>
    </row>
    <row r="11" spans="1:23" x14ac:dyDescent="0.25">
      <c r="B11" t="s">
        <v>63</v>
      </c>
      <c r="C11" s="27">
        <v>1200000</v>
      </c>
      <c r="D11" s="28">
        <v>550000</v>
      </c>
      <c r="E11" s="28">
        <f t="shared" si="0"/>
        <v>533333.33333333337</v>
      </c>
      <c r="F11" s="29"/>
      <c r="G11" s="1"/>
      <c r="H11" s="36">
        <f t="shared" ref="H11:H15" si="3">+$H$5*E11+$H$6*D11</f>
        <v>5061666.666666667</v>
      </c>
      <c r="I11" s="37">
        <f t="shared" ref="I11:I15" si="4">+$I$5*H11</f>
        <v>1619733.3333333335</v>
      </c>
      <c r="J11" s="43">
        <f t="shared" ref="J11:J15" si="5">+I11</f>
        <v>1619733.3333333335</v>
      </c>
      <c r="L11" s="93"/>
      <c r="M11" s="93"/>
      <c r="N11" s="94"/>
      <c r="O11" s="71"/>
      <c r="P11" s="93"/>
      <c r="Q11" s="93"/>
      <c r="R11" s="94"/>
      <c r="S11" s="71"/>
      <c r="T11" s="94"/>
      <c r="U11" s="71"/>
      <c r="V11" s="71"/>
      <c r="W11" s="71"/>
    </row>
    <row r="12" spans="1:23" x14ac:dyDescent="0.25">
      <c r="B12" t="s">
        <v>64</v>
      </c>
      <c r="C12" s="27">
        <v>550000</v>
      </c>
      <c r="D12" s="28">
        <v>200000</v>
      </c>
      <c r="E12" s="28">
        <f t="shared" si="0"/>
        <v>244444.44444444444</v>
      </c>
      <c r="F12" s="29"/>
      <c r="G12" s="1"/>
      <c r="H12" s="36">
        <f t="shared" si="3"/>
        <v>2168888.888888889</v>
      </c>
      <c r="I12" s="37">
        <f t="shared" si="4"/>
        <v>694044.4444444445</v>
      </c>
      <c r="J12" s="43">
        <f t="shared" si="5"/>
        <v>694044.4444444445</v>
      </c>
      <c r="L12" s="93"/>
      <c r="M12" s="93"/>
      <c r="N12" s="94"/>
      <c r="O12" s="71"/>
      <c r="P12" s="93"/>
      <c r="Q12" s="93"/>
      <c r="R12" s="94"/>
      <c r="S12" s="71"/>
      <c r="T12" s="94"/>
      <c r="U12" s="71"/>
      <c r="V12" s="71"/>
      <c r="W12" s="71"/>
    </row>
    <row r="13" spans="1:23" x14ac:dyDescent="0.25">
      <c r="B13" t="s">
        <v>65</v>
      </c>
      <c r="C13" s="27">
        <v>700000</v>
      </c>
      <c r="D13" s="28">
        <v>250000</v>
      </c>
      <c r="E13" s="28">
        <f t="shared" si="0"/>
        <v>311111.11111111112</v>
      </c>
      <c r="F13" s="29"/>
      <c r="G13" s="1"/>
      <c r="H13" s="36">
        <f t="shared" si="3"/>
        <v>2747222.222222222</v>
      </c>
      <c r="I13" s="37">
        <f t="shared" si="4"/>
        <v>879111.11111111101</v>
      </c>
      <c r="J13" s="43">
        <f t="shared" si="5"/>
        <v>879111.11111111101</v>
      </c>
      <c r="L13" s="93"/>
      <c r="M13" s="93"/>
      <c r="N13" s="94"/>
      <c r="O13" s="71"/>
      <c r="P13" s="93"/>
      <c r="Q13" s="93"/>
      <c r="R13" s="94"/>
      <c r="S13" s="71"/>
      <c r="T13" s="94"/>
      <c r="U13" s="71"/>
      <c r="V13" s="71"/>
      <c r="W13" s="71"/>
    </row>
    <row r="14" spans="1:23" x14ac:dyDescent="0.25">
      <c r="B14" t="s">
        <v>59</v>
      </c>
      <c r="C14" s="27">
        <v>1000000</v>
      </c>
      <c r="D14" s="28">
        <v>350000</v>
      </c>
      <c r="E14" s="28">
        <f t="shared" si="0"/>
        <v>444444.44444444444</v>
      </c>
      <c r="F14" s="29"/>
      <c r="G14" s="1"/>
      <c r="H14" s="36">
        <f t="shared" si="3"/>
        <v>3903888.888888889</v>
      </c>
      <c r="I14" s="37">
        <f t="shared" si="4"/>
        <v>1249244.4444444445</v>
      </c>
      <c r="J14" s="43">
        <f t="shared" si="5"/>
        <v>1249244.4444444445</v>
      </c>
      <c r="L14" s="93"/>
      <c r="M14" s="93"/>
      <c r="N14" s="94"/>
      <c r="O14" s="71"/>
      <c r="P14" s="93"/>
      <c r="Q14" s="93"/>
      <c r="R14" s="94"/>
      <c r="S14" s="71"/>
      <c r="T14" s="94"/>
      <c r="U14" s="71"/>
      <c r="V14" s="71"/>
      <c r="W14" s="71"/>
    </row>
    <row r="15" spans="1:23" x14ac:dyDescent="0.25">
      <c r="B15" t="s">
        <v>60</v>
      </c>
      <c r="C15" s="27">
        <v>500000</v>
      </c>
      <c r="D15" s="28">
        <v>250000</v>
      </c>
      <c r="E15" s="28">
        <f t="shared" si="0"/>
        <v>222222.22222222222</v>
      </c>
      <c r="F15" s="29"/>
      <c r="G15" s="1"/>
      <c r="H15" s="36">
        <f t="shared" si="3"/>
        <v>2169444.4444444445</v>
      </c>
      <c r="I15" s="37">
        <f t="shared" si="4"/>
        <v>694222.22222222225</v>
      </c>
      <c r="J15" s="43">
        <f t="shared" si="5"/>
        <v>694222.22222222225</v>
      </c>
      <c r="L15" s="93"/>
      <c r="M15" s="93"/>
      <c r="N15" s="94"/>
      <c r="O15" s="71"/>
      <c r="P15" s="93"/>
      <c r="Q15" s="93"/>
      <c r="R15" s="94"/>
      <c r="S15" s="71"/>
      <c r="T15" s="94"/>
      <c r="U15" s="71"/>
      <c r="V15" s="71"/>
      <c r="W15" s="71"/>
    </row>
    <row r="16" spans="1:23" x14ac:dyDescent="0.25">
      <c r="B16" t="s">
        <v>66</v>
      </c>
      <c r="C16" s="30"/>
      <c r="D16" s="31"/>
      <c r="E16" s="31"/>
      <c r="F16" s="32">
        <v>40000</v>
      </c>
      <c r="G16" s="1"/>
      <c r="H16" s="39">
        <f t="shared" si="1"/>
        <v>0</v>
      </c>
      <c r="I16" s="40">
        <f t="shared" si="2"/>
        <v>0</v>
      </c>
      <c r="J16" s="44">
        <f t="shared" ref="J16" si="6">+MAX(F16,I16)</f>
        <v>40000</v>
      </c>
      <c r="L16" s="93"/>
      <c r="M16" s="93"/>
      <c r="N16" s="94"/>
      <c r="O16" s="71"/>
      <c r="P16" s="93"/>
      <c r="Q16" s="93"/>
      <c r="R16" s="94"/>
      <c r="S16" s="71"/>
      <c r="T16" s="94"/>
      <c r="U16" s="71"/>
      <c r="V16" s="71"/>
      <c r="W16" s="71"/>
    </row>
    <row r="17" spans="2:23" x14ac:dyDescent="0.25"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2:23" x14ac:dyDescent="0.25">
      <c r="B18" t="s">
        <v>15</v>
      </c>
      <c r="C18" s="69">
        <f>+SUM(C9:C16)</f>
        <v>4950000</v>
      </c>
      <c r="D18" s="69">
        <f>+SUM(D9:D16)</f>
        <v>2100000</v>
      </c>
      <c r="E18" s="69">
        <f>+SUM(E9:E16)</f>
        <v>2200000</v>
      </c>
      <c r="H18" s="69">
        <f t="shared" ref="H18:J18" si="7">+SUM(H9:H16)</f>
        <v>20390000</v>
      </c>
      <c r="I18" s="69">
        <f t="shared" si="7"/>
        <v>6524800</v>
      </c>
      <c r="J18" s="69">
        <f t="shared" si="7"/>
        <v>6601800</v>
      </c>
      <c r="L18" s="94"/>
      <c r="M18" s="94"/>
      <c r="N18" s="94"/>
      <c r="O18" s="71"/>
      <c r="P18" s="94"/>
      <c r="Q18" s="94"/>
      <c r="R18" s="94"/>
      <c r="S18" s="71"/>
      <c r="T18" s="71"/>
      <c r="U18" s="71"/>
      <c r="V18" s="71"/>
      <c r="W18" s="71"/>
    </row>
    <row r="19" spans="2:23" x14ac:dyDescent="0.25">
      <c r="D19" s="70">
        <f>+D18/C18</f>
        <v>0.42424242424242425</v>
      </c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</row>
    <row r="20" spans="2:23" x14ac:dyDescent="0.25"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4" sqref="C24"/>
    </sheetView>
  </sheetViews>
  <sheetFormatPr defaultColWidth="11" defaultRowHeight="15.75" x14ac:dyDescent="0.25"/>
  <cols>
    <col min="3" max="26" width="7.125" customWidth="1"/>
  </cols>
  <sheetData>
    <row r="1" spans="1:28" x14ac:dyDescent="0.25">
      <c r="A1" s="4" t="s">
        <v>55</v>
      </c>
    </row>
    <row r="3" spans="1:28" x14ac:dyDescent="0.25">
      <c r="B3" t="s">
        <v>31</v>
      </c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1">
        <v>24</v>
      </c>
    </row>
    <row r="4" spans="1:28" x14ac:dyDescent="0.25">
      <c r="B4" t="s">
        <v>68</v>
      </c>
      <c r="C4" s="12">
        <v>2</v>
      </c>
      <c r="D4" s="13">
        <v>2</v>
      </c>
      <c r="E4" s="13">
        <v>3</v>
      </c>
      <c r="F4" s="71">
        <v>3</v>
      </c>
      <c r="G4" s="71">
        <v>3</v>
      </c>
      <c r="H4" s="71">
        <v>3</v>
      </c>
      <c r="I4" s="71">
        <v>2</v>
      </c>
      <c r="J4" s="71">
        <v>2</v>
      </c>
      <c r="K4" s="71">
        <v>4</v>
      </c>
      <c r="L4" s="71">
        <v>4</v>
      </c>
      <c r="M4" s="71">
        <v>4</v>
      </c>
      <c r="N4" s="71">
        <v>4</v>
      </c>
      <c r="O4" s="71">
        <v>2</v>
      </c>
      <c r="P4" s="71">
        <v>2</v>
      </c>
      <c r="Q4" s="71">
        <v>2</v>
      </c>
      <c r="R4" s="71">
        <v>2</v>
      </c>
      <c r="S4" s="71">
        <v>3</v>
      </c>
      <c r="T4" s="71">
        <v>3</v>
      </c>
      <c r="U4" s="71">
        <v>2</v>
      </c>
      <c r="V4" s="71">
        <v>2</v>
      </c>
      <c r="W4" s="71">
        <v>3</v>
      </c>
      <c r="X4" s="71">
        <v>3</v>
      </c>
      <c r="Y4" s="71">
        <v>2</v>
      </c>
      <c r="Z4" s="14">
        <v>2</v>
      </c>
      <c r="AA4" t="s">
        <v>69</v>
      </c>
    </row>
    <row r="5" spans="1:28" x14ac:dyDescent="0.25">
      <c r="B5" t="s">
        <v>39</v>
      </c>
      <c r="C5" s="17">
        <v>90</v>
      </c>
      <c r="D5" s="18">
        <v>90</v>
      </c>
      <c r="E5" s="18">
        <v>50</v>
      </c>
      <c r="F5" s="18">
        <v>50</v>
      </c>
      <c r="G5" s="18">
        <v>60</v>
      </c>
      <c r="H5" s="18">
        <v>60</v>
      </c>
      <c r="I5" s="18">
        <v>60</v>
      </c>
      <c r="J5" s="18">
        <v>60</v>
      </c>
      <c r="K5" s="18">
        <v>50</v>
      </c>
      <c r="L5" s="18">
        <v>50</v>
      </c>
      <c r="M5" s="18">
        <v>50</v>
      </c>
      <c r="N5" s="18">
        <v>50</v>
      </c>
      <c r="O5" s="18">
        <v>90</v>
      </c>
      <c r="P5" s="18">
        <v>90</v>
      </c>
      <c r="Q5" s="18">
        <v>120</v>
      </c>
      <c r="R5" s="18">
        <v>120</v>
      </c>
      <c r="S5" s="18">
        <v>80</v>
      </c>
      <c r="T5" s="18">
        <v>80</v>
      </c>
      <c r="U5" s="18">
        <v>120</v>
      </c>
      <c r="V5" s="18">
        <v>120</v>
      </c>
      <c r="W5" s="18">
        <v>120</v>
      </c>
      <c r="X5" s="18">
        <v>120</v>
      </c>
      <c r="Y5" s="18">
        <v>100</v>
      </c>
      <c r="Z5" s="19">
        <v>100</v>
      </c>
      <c r="AA5" t="s">
        <v>70</v>
      </c>
    </row>
    <row r="6" spans="1:28" x14ac:dyDescent="0.2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8" x14ac:dyDescent="0.25">
      <c r="A7" t="s">
        <v>38</v>
      </c>
      <c r="B7" t="s">
        <v>30</v>
      </c>
      <c r="C7" t="s">
        <v>53</v>
      </c>
      <c r="AA7" t="s">
        <v>33</v>
      </c>
    </row>
    <row r="8" spans="1:28" x14ac:dyDescent="0.25">
      <c r="A8" t="s">
        <v>61</v>
      </c>
      <c r="B8" t="s">
        <v>61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20">
        <v>999999</v>
      </c>
      <c r="AB8" t="s">
        <v>11</v>
      </c>
    </row>
    <row r="9" spans="1:28" x14ac:dyDescent="0.25">
      <c r="B9" t="s">
        <v>62</v>
      </c>
      <c r="C9" s="12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  <c r="AA9" s="21">
        <f t="shared" ref="AA9:AA78" si="0">+SUMPRODUCT($C$5:$Z$5,C9:Z9)</f>
        <v>90</v>
      </c>
    </row>
    <row r="10" spans="1:28" x14ac:dyDescent="0.25">
      <c r="B10" t="s">
        <v>63</v>
      </c>
      <c r="C10" s="12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4"/>
      <c r="AA10" s="21">
        <f t="shared" si="0"/>
        <v>140</v>
      </c>
    </row>
    <row r="11" spans="1:28" x14ac:dyDescent="0.25">
      <c r="B11" t="s">
        <v>64</v>
      </c>
      <c r="C11" s="12">
        <v>1</v>
      </c>
      <c r="D11" s="13"/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21">
        <f t="shared" si="0"/>
        <v>140</v>
      </c>
    </row>
    <row r="12" spans="1:28" x14ac:dyDescent="0.25">
      <c r="A12" s="13"/>
      <c r="B12" s="13" t="s">
        <v>65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1</v>
      </c>
      <c r="R12" s="13"/>
      <c r="S12" s="13"/>
      <c r="T12" s="13"/>
      <c r="U12" s="13"/>
      <c r="V12" s="13"/>
      <c r="W12" s="13"/>
      <c r="X12" s="13"/>
      <c r="Y12" s="13"/>
      <c r="Z12" s="14"/>
      <c r="AA12" s="21">
        <f t="shared" si="0"/>
        <v>120</v>
      </c>
    </row>
    <row r="13" spans="1:28" x14ac:dyDescent="0.25">
      <c r="A13" s="13"/>
      <c r="B13" s="13" t="s">
        <v>59</v>
      </c>
      <c r="C13" s="13">
        <v>1</v>
      </c>
      <c r="D13" s="13"/>
      <c r="E13" s="13">
        <v>1</v>
      </c>
      <c r="F13" s="13"/>
      <c r="G13" s="13">
        <v>1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21">
        <f t="shared" si="0"/>
        <v>200</v>
      </c>
    </row>
    <row r="14" spans="1:28" x14ac:dyDescent="0.25">
      <c r="A14" s="13"/>
      <c r="B14" s="95" t="s">
        <v>60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v>1</v>
      </c>
      <c r="X14" s="13"/>
      <c r="Y14" s="13"/>
      <c r="Z14" s="14"/>
      <c r="AA14" s="21">
        <f t="shared" si="0"/>
        <v>260</v>
      </c>
    </row>
    <row r="15" spans="1:28" x14ac:dyDescent="0.25">
      <c r="A15" s="13"/>
      <c r="B15" s="95" t="s">
        <v>71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1</v>
      </c>
      <c r="R15" s="13"/>
      <c r="S15" s="13"/>
      <c r="T15" s="13"/>
      <c r="U15" s="13"/>
      <c r="V15" s="13"/>
      <c r="W15" s="13"/>
      <c r="X15" s="13"/>
      <c r="Y15" s="13">
        <v>1</v>
      </c>
      <c r="Z15" s="14"/>
      <c r="AA15" s="21">
        <f t="shared" si="0"/>
        <v>220</v>
      </c>
    </row>
    <row r="16" spans="1:28" x14ac:dyDescent="0.25">
      <c r="A16" s="13"/>
      <c r="B16" s="95" t="s">
        <v>66</v>
      </c>
      <c r="C16" s="13">
        <v>1</v>
      </c>
      <c r="D16" s="13"/>
      <c r="E16" s="13">
        <v>1</v>
      </c>
      <c r="F16" s="13"/>
      <c r="G16" s="13">
        <v>1</v>
      </c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21">
        <f t="shared" si="0"/>
        <v>260</v>
      </c>
    </row>
    <row r="17" spans="1:28" x14ac:dyDescent="0.25">
      <c r="A17" s="13"/>
      <c r="B17" s="95" t="s">
        <v>72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/>
      <c r="Y17" s="13"/>
      <c r="Z17" s="14"/>
      <c r="AA17" s="21">
        <f t="shared" si="0"/>
        <v>260</v>
      </c>
    </row>
    <row r="18" spans="1:28" x14ac:dyDescent="0.25">
      <c r="A18" s="13" t="s">
        <v>62</v>
      </c>
      <c r="B18" s="13" t="s">
        <v>61</v>
      </c>
      <c r="C18" s="13"/>
      <c r="D18" s="13">
        <v>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21">
        <f t="shared" si="0"/>
        <v>90</v>
      </c>
    </row>
    <row r="19" spans="1:28" x14ac:dyDescent="0.25">
      <c r="A19" s="13"/>
      <c r="B19" s="13" t="s">
        <v>62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22">
        <v>15</v>
      </c>
      <c r="AB19" t="s">
        <v>10</v>
      </c>
    </row>
    <row r="20" spans="1:28" x14ac:dyDescent="0.25">
      <c r="A20" s="13"/>
      <c r="B20" s="13" t="s">
        <v>63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>
        <v>1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  <c r="AA20" s="21">
        <f t="shared" si="0"/>
        <v>50</v>
      </c>
    </row>
    <row r="21" spans="1:28" x14ac:dyDescent="0.25">
      <c r="A21" s="13"/>
      <c r="B21" s="13" t="s">
        <v>64</v>
      </c>
      <c r="C21" s="13"/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  <c r="AA21" s="21">
        <f t="shared" si="0"/>
        <v>50</v>
      </c>
    </row>
    <row r="22" spans="1:28" x14ac:dyDescent="0.25">
      <c r="A22" s="13"/>
      <c r="B22" s="13" t="s">
        <v>65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1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  <c r="AA22" s="21">
        <f t="shared" si="0"/>
        <v>90</v>
      </c>
    </row>
    <row r="23" spans="1:28" x14ac:dyDescent="0.25">
      <c r="A23" s="13"/>
      <c r="B23" s="13" t="s">
        <v>59</v>
      </c>
      <c r="C23" s="13"/>
      <c r="D23" s="13"/>
      <c r="E23" s="13">
        <v>1</v>
      </c>
      <c r="F23" s="13"/>
      <c r="G23" s="13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  <c r="AA23" s="21">
        <f t="shared" si="0"/>
        <v>110</v>
      </c>
    </row>
    <row r="24" spans="1:28" x14ac:dyDescent="0.25">
      <c r="A24" s="13"/>
      <c r="B24" s="95" t="s">
        <v>60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1</v>
      </c>
      <c r="P24" s="13"/>
      <c r="Q24" s="13"/>
      <c r="R24" s="13"/>
      <c r="S24" s="13"/>
      <c r="T24" s="13"/>
      <c r="U24" s="13"/>
      <c r="V24" s="13"/>
      <c r="W24" s="13"/>
      <c r="X24" s="13"/>
      <c r="Y24" s="13">
        <v>1</v>
      </c>
      <c r="Z24" s="14"/>
      <c r="AA24" s="21">
        <f t="shared" si="0"/>
        <v>190</v>
      </c>
    </row>
    <row r="25" spans="1:28" x14ac:dyDescent="0.25">
      <c r="A25" s="13"/>
      <c r="B25" s="95" t="s">
        <v>71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3"/>
      <c r="U25" s="13"/>
      <c r="V25" s="13"/>
      <c r="W25" s="13">
        <v>1</v>
      </c>
      <c r="X25" s="13"/>
      <c r="Y25" s="13"/>
      <c r="Z25" s="14"/>
      <c r="AA25" s="21">
        <f t="shared" si="0"/>
        <v>170</v>
      </c>
    </row>
    <row r="26" spans="1:28" x14ac:dyDescent="0.25">
      <c r="A26" s="13"/>
      <c r="B26" s="95" t="s">
        <v>66</v>
      </c>
      <c r="C26" s="13"/>
      <c r="D26" s="13"/>
      <c r="E26" s="13">
        <v>1</v>
      </c>
      <c r="F26" s="13"/>
      <c r="G26" s="13">
        <v>1</v>
      </c>
      <c r="H26" s="13"/>
      <c r="I26" s="13">
        <v>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  <c r="AA26" s="21">
        <f t="shared" si="0"/>
        <v>170</v>
      </c>
    </row>
    <row r="27" spans="1:28" x14ac:dyDescent="0.25">
      <c r="A27" s="13"/>
      <c r="B27" s="95" t="s">
        <v>72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>
        <v>1</v>
      </c>
      <c r="N27" s="13"/>
      <c r="O27" s="13"/>
      <c r="P27" s="13"/>
      <c r="Q27" s="13"/>
      <c r="R27" s="13"/>
      <c r="S27" s="13"/>
      <c r="T27" s="13"/>
      <c r="U27" s="13">
        <v>1</v>
      </c>
      <c r="V27" s="13"/>
      <c r="W27" s="13"/>
      <c r="X27" s="13"/>
      <c r="Y27" s="13"/>
      <c r="Z27" s="14"/>
      <c r="AA27" s="21">
        <f t="shared" si="0"/>
        <v>170</v>
      </c>
    </row>
    <row r="28" spans="1:28" x14ac:dyDescent="0.25">
      <c r="A28" s="13" t="s">
        <v>63</v>
      </c>
      <c r="B28" s="13" t="s">
        <v>61</v>
      </c>
      <c r="C28" s="13"/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  <c r="AA28" s="21">
        <f t="shared" si="0"/>
        <v>140</v>
      </c>
    </row>
    <row r="29" spans="1:28" x14ac:dyDescent="0.25">
      <c r="A29" s="13"/>
      <c r="B29" s="13" t="s">
        <v>62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  <c r="AA29" s="21">
        <f t="shared" si="0"/>
        <v>50</v>
      </c>
    </row>
    <row r="30" spans="1:28" x14ac:dyDescent="0.25">
      <c r="A30" s="13"/>
      <c r="B30" s="13" t="s">
        <v>63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22">
        <v>25</v>
      </c>
      <c r="AB30" t="s">
        <v>10</v>
      </c>
    </row>
    <row r="31" spans="1:28" x14ac:dyDescent="0.25">
      <c r="A31" s="13"/>
      <c r="B31" s="13" t="s">
        <v>64</v>
      </c>
      <c r="C31" s="13"/>
      <c r="D31" s="13"/>
      <c r="E31" s="13"/>
      <c r="F31" s="13"/>
      <c r="G31" s="13"/>
      <c r="H31" s="13"/>
      <c r="I31" s="13"/>
      <c r="J31" s="13"/>
      <c r="K31" s="13"/>
      <c r="L31" s="13">
        <v>1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21">
        <f t="shared" si="0"/>
        <v>50</v>
      </c>
    </row>
    <row r="32" spans="1:28" x14ac:dyDescent="0.25">
      <c r="A32" s="13"/>
      <c r="B32" s="13" t="s">
        <v>65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1</v>
      </c>
      <c r="U32" s="13"/>
      <c r="V32" s="13"/>
      <c r="W32" s="13"/>
      <c r="X32" s="13"/>
      <c r="Y32" s="13"/>
      <c r="Z32" s="14"/>
      <c r="AA32" s="21">
        <f t="shared" si="0"/>
        <v>80</v>
      </c>
    </row>
    <row r="33" spans="1:28" x14ac:dyDescent="0.25">
      <c r="A33" s="13"/>
      <c r="B33" s="13" t="s">
        <v>59</v>
      </c>
      <c r="C33" s="13"/>
      <c r="D33" s="13"/>
      <c r="E33" s="13"/>
      <c r="F33" s="13"/>
      <c r="G33" s="13">
        <v>1</v>
      </c>
      <c r="H33" s="13"/>
      <c r="I33" s="13"/>
      <c r="J33" s="13"/>
      <c r="K33" s="13"/>
      <c r="L33" s="13">
        <v>1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  <c r="AA33" s="21">
        <f t="shared" si="0"/>
        <v>110</v>
      </c>
    </row>
    <row r="34" spans="1:28" x14ac:dyDescent="0.25">
      <c r="A34" s="13"/>
      <c r="B34" s="13" t="s">
        <v>60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>
        <v>1</v>
      </c>
      <c r="X34" s="13"/>
      <c r="Y34" s="13"/>
      <c r="Z34" s="14"/>
      <c r="AA34" s="21">
        <f t="shared" si="0"/>
        <v>120</v>
      </c>
    </row>
    <row r="35" spans="1:28" x14ac:dyDescent="0.25">
      <c r="A35" s="13"/>
      <c r="B35" s="13" t="s">
        <v>66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4"/>
      <c r="AA35" s="21">
        <f t="shared" si="0"/>
        <v>120</v>
      </c>
    </row>
    <row r="36" spans="1:28" x14ac:dyDescent="0.25">
      <c r="A36" s="13" t="s">
        <v>64</v>
      </c>
      <c r="B36" s="13" t="s">
        <v>61</v>
      </c>
      <c r="C36" s="13"/>
      <c r="D36" s="13">
        <v>1</v>
      </c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21">
        <f t="shared" si="0"/>
        <v>140</v>
      </c>
    </row>
    <row r="37" spans="1:28" x14ac:dyDescent="0.25">
      <c r="A37" s="13"/>
      <c r="B37" s="13" t="s">
        <v>62</v>
      </c>
      <c r="C37" s="13"/>
      <c r="D37" s="13"/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  <c r="AA37" s="21">
        <f t="shared" si="0"/>
        <v>50</v>
      </c>
    </row>
    <row r="38" spans="1:28" x14ac:dyDescent="0.25">
      <c r="A38" s="13"/>
      <c r="B38" s="13" t="s">
        <v>63</v>
      </c>
      <c r="C38" s="13"/>
      <c r="D38" s="13"/>
      <c r="E38" s="13"/>
      <c r="F38" s="13"/>
      <c r="G38" s="13"/>
      <c r="H38" s="13"/>
      <c r="I38" s="13"/>
      <c r="J38" s="13"/>
      <c r="K38" s="13">
        <v>1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21">
        <f t="shared" si="0"/>
        <v>50</v>
      </c>
    </row>
    <row r="39" spans="1:28" x14ac:dyDescent="0.25">
      <c r="A39" s="13"/>
      <c r="B39" s="13" t="s">
        <v>64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  <c r="AA39" s="22">
        <v>15</v>
      </c>
      <c r="AB39" t="s">
        <v>10</v>
      </c>
    </row>
    <row r="40" spans="1:28" x14ac:dyDescent="0.25">
      <c r="A40" s="13"/>
      <c r="B40" s="13" t="s">
        <v>65</v>
      </c>
      <c r="C40" s="13"/>
      <c r="D40" s="13"/>
      <c r="E40" s="13"/>
      <c r="F40" s="13"/>
      <c r="G40" s="13"/>
      <c r="H40" s="13"/>
      <c r="I40" s="13"/>
      <c r="J40" s="13"/>
      <c r="K40" s="13">
        <v>1</v>
      </c>
      <c r="L40" s="13"/>
      <c r="M40" s="13"/>
      <c r="N40" s="13"/>
      <c r="O40" s="13"/>
      <c r="P40" s="13"/>
      <c r="Q40" s="13"/>
      <c r="R40" s="13"/>
      <c r="S40" s="13"/>
      <c r="T40" s="13">
        <v>1</v>
      </c>
      <c r="U40" s="13"/>
      <c r="V40" s="13"/>
      <c r="W40" s="13"/>
      <c r="X40" s="13"/>
      <c r="Y40" s="13"/>
      <c r="Z40" s="14"/>
      <c r="AA40" s="21">
        <f t="shared" si="0"/>
        <v>130</v>
      </c>
    </row>
    <row r="41" spans="1:28" x14ac:dyDescent="0.25">
      <c r="A41" s="13"/>
      <c r="B41" s="13" t="s">
        <v>59</v>
      </c>
      <c r="C41" s="13"/>
      <c r="D41" s="13"/>
      <c r="E41" s="13"/>
      <c r="F41" s="13"/>
      <c r="G41" s="13">
        <v>1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  <c r="AA41" s="21">
        <f t="shared" si="0"/>
        <v>60</v>
      </c>
    </row>
    <row r="42" spans="1:28" x14ac:dyDescent="0.25">
      <c r="A42" s="13"/>
      <c r="B42" s="13" t="s">
        <v>60</v>
      </c>
      <c r="C42" s="13"/>
      <c r="D42" s="13"/>
      <c r="E42" s="13"/>
      <c r="F42" s="13"/>
      <c r="G42" s="13"/>
      <c r="H42" s="13"/>
      <c r="I42" s="13"/>
      <c r="J42" s="13"/>
      <c r="K42" s="13">
        <v>1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1</v>
      </c>
      <c r="X42" s="13"/>
      <c r="Y42" s="13"/>
      <c r="Z42" s="14"/>
      <c r="AA42" s="21">
        <f t="shared" si="0"/>
        <v>170</v>
      </c>
    </row>
    <row r="43" spans="1:28" x14ac:dyDescent="0.25">
      <c r="A43" s="13"/>
      <c r="B43" s="13" t="s">
        <v>66</v>
      </c>
      <c r="C43" s="13"/>
      <c r="D43" s="13"/>
      <c r="E43" s="13"/>
      <c r="F43" s="13"/>
      <c r="G43" s="13">
        <v>1</v>
      </c>
      <c r="H43" s="13"/>
      <c r="I43" s="13">
        <v>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"/>
      <c r="AA43" s="21">
        <f t="shared" si="0"/>
        <v>120</v>
      </c>
    </row>
    <row r="44" spans="1:28" x14ac:dyDescent="0.25">
      <c r="A44" s="13" t="s">
        <v>65</v>
      </c>
      <c r="B44" s="13" t="s">
        <v>61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1</v>
      </c>
      <c r="S44" s="13"/>
      <c r="T44" s="13"/>
      <c r="U44" s="13"/>
      <c r="V44" s="13"/>
      <c r="W44" s="13"/>
      <c r="X44" s="13"/>
      <c r="Y44" s="13"/>
      <c r="Z44" s="14"/>
      <c r="AA44" s="21">
        <f t="shared" si="0"/>
        <v>120</v>
      </c>
    </row>
    <row r="45" spans="1:28" x14ac:dyDescent="0.25">
      <c r="A45" s="13"/>
      <c r="B45" s="13" t="s">
        <v>62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1</v>
      </c>
      <c r="Q45" s="13"/>
      <c r="R45" s="13"/>
      <c r="S45" s="13"/>
      <c r="T45" s="13"/>
      <c r="U45" s="13"/>
      <c r="V45" s="13"/>
      <c r="W45" s="13"/>
      <c r="X45" s="13"/>
      <c r="Y45" s="13"/>
      <c r="Z45" s="14"/>
      <c r="AA45" s="21">
        <f t="shared" si="0"/>
        <v>90</v>
      </c>
    </row>
    <row r="46" spans="1:28" x14ac:dyDescent="0.25">
      <c r="A46" s="13"/>
      <c r="B46" s="13" t="s">
        <v>63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4"/>
      <c r="AA46" s="21">
        <f t="shared" si="0"/>
        <v>80</v>
      </c>
    </row>
    <row r="47" spans="1:28" x14ac:dyDescent="0.25">
      <c r="A47" s="13"/>
      <c r="B47" s="13" t="s">
        <v>64</v>
      </c>
      <c r="C47" s="13"/>
      <c r="D47" s="13"/>
      <c r="E47" s="13"/>
      <c r="F47" s="13"/>
      <c r="G47" s="13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3">
        <v>1</v>
      </c>
      <c r="T47" s="13"/>
      <c r="U47" s="13"/>
      <c r="V47" s="13"/>
      <c r="W47" s="13"/>
      <c r="X47" s="13"/>
      <c r="Y47" s="13"/>
      <c r="Z47" s="14"/>
      <c r="AA47" s="21">
        <f t="shared" si="0"/>
        <v>130</v>
      </c>
    </row>
    <row r="48" spans="1:28" x14ac:dyDescent="0.25">
      <c r="A48" s="13"/>
      <c r="B48" s="13" t="s">
        <v>65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  <c r="AA48" s="22">
        <v>15</v>
      </c>
      <c r="AB48" s="72" t="s">
        <v>10</v>
      </c>
    </row>
    <row r="49" spans="1:28" x14ac:dyDescent="0.25">
      <c r="A49" s="13"/>
      <c r="B49" s="13" t="s">
        <v>59</v>
      </c>
      <c r="C49" s="13"/>
      <c r="D49" s="13"/>
      <c r="E49" s="13"/>
      <c r="F49" s="13"/>
      <c r="G49" s="13">
        <v>1</v>
      </c>
      <c r="H49" s="13"/>
      <c r="I49" s="13"/>
      <c r="J49" s="13"/>
      <c r="K49" s="13"/>
      <c r="L49" s="13">
        <v>1</v>
      </c>
      <c r="M49" s="13"/>
      <c r="N49" s="13"/>
      <c r="O49" s="13"/>
      <c r="P49" s="13"/>
      <c r="Q49" s="13"/>
      <c r="R49" s="13"/>
      <c r="S49" s="13">
        <v>1</v>
      </c>
      <c r="T49" s="13"/>
      <c r="U49" s="13"/>
      <c r="V49" s="13"/>
      <c r="W49" s="13"/>
      <c r="X49" s="13"/>
      <c r="Y49" s="13"/>
      <c r="Z49" s="14"/>
      <c r="AA49" s="21">
        <f t="shared" si="0"/>
        <v>190</v>
      </c>
    </row>
    <row r="50" spans="1:28" x14ac:dyDescent="0.25">
      <c r="A50" s="13"/>
      <c r="B50" s="13" t="s">
        <v>60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>
        <v>1</v>
      </c>
      <c r="Z50" s="14"/>
      <c r="AA50" s="21">
        <f t="shared" si="0"/>
        <v>100</v>
      </c>
    </row>
    <row r="51" spans="1:28" x14ac:dyDescent="0.25">
      <c r="A51" s="13"/>
      <c r="B51" s="13" t="s">
        <v>66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71">
        <v>1</v>
      </c>
      <c r="T51" s="13"/>
      <c r="U51" s="13">
        <v>1</v>
      </c>
      <c r="V51" s="13"/>
      <c r="W51" s="13"/>
      <c r="X51" s="13"/>
      <c r="Y51" s="13"/>
      <c r="Z51" s="14"/>
      <c r="AA51" s="21">
        <f t="shared" si="0"/>
        <v>200</v>
      </c>
    </row>
    <row r="52" spans="1:28" x14ac:dyDescent="0.25">
      <c r="A52" s="13" t="s">
        <v>59</v>
      </c>
      <c r="B52" s="91" t="s">
        <v>61</v>
      </c>
      <c r="C52" s="13"/>
      <c r="D52" s="13">
        <v>1</v>
      </c>
      <c r="E52" s="13"/>
      <c r="F52" s="13">
        <v>1</v>
      </c>
      <c r="G52" s="13"/>
      <c r="H52" s="13">
        <v>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  <c r="AA52" s="21">
        <f t="shared" si="0"/>
        <v>200</v>
      </c>
    </row>
    <row r="53" spans="1:28" x14ac:dyDescent="0.25">
      <c r="A53" s="13"/>
      <c r="B53" s="91" t="s">
        <v>62</v>
      </c>
      <c r="C53" s="13"/>
      <c r="D53" s="13"/>
      <c r="E53" s="13"/>
      <c r="F53" s="13">
        <v>1</v>
      </c>
      <c r="G53" s="13"/>
      <c r="H53" s="13">
        <v>1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  <c r="AA53" s="21">
        <f t="shared" si="0"/>
        <v>110</v>
      </c>
    </row>
    <row r="54" spans="1:28" x14ac:dyDescent="0.25">
      <c r="A54" s="13"/>
      <c r="B54" s="91" t="s">
        <v>63</v>
      </c>
      <c r="C54" s="13"/>
      <c r="D54" s="13"/>
      <c r="E54" s="13"/>
      <c r="F54" s="13"/>
      <c r="G54" s="13"/>
      <c r="H54" s="13">
        <v>1</v>
      </c>
      <c r="I54" s="13"/>
      <c r="J54" s="13"/>
      <c r="K54" s="13">
        <v>1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  <c r="AA54" s="21">
        <f t="shared" si="0"/>
        <v>110</v>
      </c>
    </row>
    <row r="55" spans="1:28" x14ac:dyDescent="0.25">
      <c r="A55" s="13"/>
      <c r="B55" s="91" t="s">
        <v>64</v>
      </c>
      <c r="C55" s="13"/>
      <c r="D55" s="13"/>
      <c r="E55" s="13"/>
      <c r="F55" s="13"/>
      <c r="G55" s="13"/>
      <c r="H55" s="71">
        <v>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  <c r="AA55" s="21">
        <f t="shared" si="0"/>
        <v>60</v>
      </c>
    </row>
    <row r="56" spans="1:28" x14ac:dyDescent="0.25">
      <c r="A56" s="13"/>
      <c r="B56" s="91" t="s">
        <v>65</v>
      </c>
      <c r="C56" s="13"/>
      <c r="D56" s="13"/>
      <c r="E56" s="13"/>
      <c r="F56" s="13"/>
      <c r="G56" s="13"/>
      <c r="H56" s="71">
        <v>1</v>
      </c>
      <c r="I56" s="13"/>
      <c r="J56" s="13"/>
      <c r="K56" s="13">
        <v>1</v>
      </c>
      <c r="L56" s="13"/>
      <c r="M56" s="13"/>
      <c r="N56" s="13"/>
      <c r="O56" s="13"/>
      <c r="P56" s="13"/>
      <c r="Q56" s="13"/>
      <c r="R56" s="13"/>
      <c r="S56" s="13"/>
      <c r="T56" s="13">
        <v>1</v>
      </c>
      <c r="U56" s="13"/>
      <c r="V56" s="13"/>
      <c r="W56" s="13"/>
      <c r="X56" s="13"/>
      <c r="Y56" s="13"/>
      <c r="Z56" s="14"/>
      <c r="AA56" s="21">
        <f t="shared" si="0"/>
        <v>190</v>
      </c>
    </row>
    <row r="57" spans="1:28" x14ac:dyDescent="0.25">
      <c r="A57" s="13"/>
      <c r="B57" s="91" t="s">
        <v>59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  <c r="AA57" s="22">
        <v>15</v>
      </c>
      <c r="AB57" s="72" t="s">
        <v>10</v>
      </c>
    </row>
    <row r="58" spans="1:28" x14ac:dyDescent="0.25">
      <c r="A58" s="13"/>
      <c r="B58" s="91" t="s">
        <v>60</v>
      </c>
      <c r="C58" s="13"/>
      <c r="D58" s="13"/>
      <c r="E58" s="13"/>
      <c r="F58" s="13"/>
      <c r="G58" s="13"/>
      <c r="H58" s="71">
        <v>1</v>
      </c>
      <c r="I58" s="13"/>
      <c r="J58" s="13"/>
      <c r="K58" s="13">
        <v>1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4"/>
      <c r="AA58" s="21">
        <f t="shared" si="0"/>
        <v>230</v>
      </c>
    </row>
    <row r="59" spans="1:28" x14ac:dyDescent="0.25">
      <c r="A59" s="13"/>
      <c r="B59" s="91" t="s">
        <v>66</v>
      </c>
      <c r="C59" s="13"/>
      <c r="D59" s="13"/>
      <c r="E59" s="13"/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  <c r="AA59" s="21">
        <f t="shared" si="0"/>
        <v>60</v>
      </c>
    </row>
    <row r="60" spans="1:28" x14ac:dyDescent="0.25">
      <c r="A60" s="13" t="s">
        <v>60</v>
      </c>
      <c r="B60" s="95" t="s">
        <v>61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1</v>
      </c>
      <c r="S60" s="13"/>
      <c r="T60" s="13"/>
      <c r="U60" s="13"/>
      <c r="V60" s="13"/>
      <c r="W60" s="13"/>
      <c r="X60" s="13"/>
      <c r="Y60" s="13"/>
      <c r="Z60" s="14">
        <v>1</v>
      </c>
      <c r="AA60" s="21">
        <f t="shared" si="0"/>
        <v>220</v>
      </c>
    </row>
    <row r="61" spans="1:28" x14ac:dyDescent="0.25">
      <c r="A61" s="13"/>
      <c r="B61" s="95" t="s">
        <v>73</v>
      </c>
      <c r="C61" s="13"/>
      <c r="D61" s="13">
        <v>1</v>
      </c>
      <c r="E61" s="13"/>
      <c r="F61" s="13"/>
      <c r="G61" s="13"/>
      <c r="H61" s="13"/>
      <c r="I61" s="13"/>
      <c r="J61" s="13"/>
      <c r="K61" s="13"/>
      <c r="L61" s="13"/>
      <c r="M61" s="13"/>
      <c r="N61" s="13">
        <v>1</v>
      </c>
      <c r="O61" s="13"/>
      <c r="P61" s="13"/>
      <c r="Q61" s="13"/>
      <c r="R61" s="13"/>
      <c r="S61" s="13"/>
      <c r="T61" s="13"/>
      <c r="U61" s="13"/>
      <c r="V61" s="13"/>
      <c r="W61" s="13"/>
      <c r="X61" s="13">
        <v>1</v>
      </c>
      <c r="Y61" s="13"/>
      <c r="Z61" s="14"/>
      <c r="AA61" s="21">
        <f t="shared" si="0"/>
        <v>260</v>
      </c>
    </row>
    <row r="62" spans="1:28" x14ac:dyDescent="0.25">
      <c r="A62" s="13"/>
      <c r="B62" s="95" t="s">
        <v>62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>
        <v>1</v>
      </c>
      <c r="O62" s="13"/>
      <c r="P62" s="13"/>
      <c r="Q62" s="13"/>
      <c r="R62" s="13"/>
      <c r="S62" s="13"/>
      <c r="T62" s="13"/>
      <c r="U62" s="13"/>
      <c r="V62" s="13"/>
      <c r="W62" s="13"/>
      <c r="X62" s="13">
        <v>1</v>
      </c>
      <c r="Y62" s="13"/>
      <c r="Z62" s="14"/>
      <c r="AA62" s="21">
        <f t="shared" si="0"/>
        <v>170</v>
      </c>
    </row>
    <row r="63" spans="1:28" x14ac:dyDescent="0.25">
      <c r="A63" s="13"/>
      <c r="B63" s="95" t="s">
        <v>74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>
        <v>1</v>
      </c>
      <c r="Q63" s="13"/>
      <c r="R63" s="13"/>
      <c r="S63" s="13"/>
      <c r="T63" s="13"/>
      <c r="U63" s="13"/>
      <c r="V63" s="13"/>
      <c r="W63" s="13"/>
      <c r="X63" s="13"/>
      <c r="Y63" s="13"/>
      <c r="Z63" s="14">
        <v>1</v>
      </c>
      <c r="AA63" s="21">
        <f t="shared" si="0"/>
        <v>190</v>
      </c>
    </row>
    <row r="64" spans="1:28" x14ac:dyDescent="0.25">
      <c r="A64" s="13"/>
      <c r="B64" s="13" t="s">
        <v>63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>
        <v>1</v>
      </c>
      <c r="Y64" s="13"/>
      <c r="Z64" s="14"/>
      <c r="AA64" s="21">
        <f t="shared" si="0"/>
        <v>120</v>
      </c>
    </row>
    <row r="65" spans="1:28" x14ac:dyDescent="0.25">
      <c r="A65" s="13"/>
      <c r="B65" s="13" t="s">
        <v>64</v>
      </c>
      <c r="C65" s="13"/>
      <c r="D65" s="13"/>
      <c r="E65" s="13"/>
      <c r="F65" s="13"/>
      <c r="G65" s="13"/>
      <c r="H65" s="13"/>
      <c r="I65" s="13"/>
      <c r="J65" s="13"/>
      <c r="K65" s="13"/>
      <c r="L65" s="13">
        <v>1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71">
        <v>1</v>
      </c>
      <c r="Y65" s="13"/>
      <c r="Z65" s="14"/>
      <c r="AA65" s="21">
        <f t="shared" si="0"/>
        <v>170</v>
      </c>
    </row>
    <row r="66" spans="1:28" x14ac:dyDescent="0.25">
      <c r="A66" s="13"/>
      <c r="B66" s="13" t="s">
        <v>65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>
        <v>1</v>
      </c>
      <c r="AA66" s="21">
        <f t="shared" si="0"/>
        <v>100</v>
      </c>
    </row>
    <row r="67" spans="1:28" x14ac:dyDescent="0.25">
      <c r="A67" s="13"/>
      <c r="B67" s="13" t="s">
        <v>59</v>
      </c>
      <c r="C67" s="13"/>
      <c r="D67" s="13"/>
      <c r="E67" s="13"/>
      <c r="F67" s="13"/>
      <c r="G67" s="13">
        <v>1</v>
      </c>
      <c r="H67" s="13"/>
      <c r="I67" s="13"/>
      <c r="J67" s="13"/>
      <c r="K67" s="13"/>
      <c r="L67" s="13">
        <v>1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71">
        <v>1</v>
      </c>
      <c r="Y67" s="13"/>
      <c r="Z67" s="14"/>
      <c r="AA67" s="21">
        <f t="shared" si="0"/>
        <v>230</v>
      </c>
    </row>
    <row r="68" spans="1:28" x14ac:dyDescent="0.25">
      <c r="A68" s="13"/>
      <c r="B68" s="13" t="s">
        <v>60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71"/>
      <c r="Y68" s="13"/>
      <c r="Z68" s="14"/>
      <c r="AA68" s="22">
        <v>15</v>
      </c>
      <c r="AB68" s="72" t="s">
        <v>10</v>
      </c>
    </row>
    <row r="69" spans="1:28" x14ac:dyDescent="0.25">
      <c r="A69" s="13"/>
      <c r="B69" s="13" t="s">
        <v>66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>
        <v>1</v>
      </c>
      <c r="V69" s="13"/>
      <c r="W69" s="13"/>
      <c r="X69" s="71">
        <v>1</v>
      </c>
      <c r="Y69" s="13"/>
      <c r="Z69" s="14"/>
      <c r="AA69" s="21">
        <f t="shared" si="0"/>
        <v>240</v>
      </c>
    </row>
    <row r="70" spans="1:28" x14ac:dyDescent="0.25">
      <c r="A70" s="13" t="s">
        <v>66</v>
      </c>
      <c r="B70" s="95" t="s">
        <v>61</v>
      </c>
      <c r="C70" s="13"/>
      <c r="D70" s="13">
        <v>1</v>
      </c>
      <c r="E70" s="13"/>
      <c r="F70" s="13">
        <v>1</v>
      </c>
      <c r="G70" s="13"/>
      <c r="H70" s="13">
        <v>1</v>
      </c>
      <c r="I70" s="13"/>
      <c r="J70" s="13">
        <v>1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  <c r="AA70" s="21">
        <f t="shared" si="0"/>
        <v>260</v>
      </c>
    </row>
    <row r="71" spans="1:28" x14ac:dyDescent="0.25">
      <c r="A71" s="13"/>
      <c r="B71" s="95" t="s">
        <v>73</v>
      </c>
      <c r="C71" s="13"/>
      <c r="D71" s="13">
        <v>1</v>
      </c>
      <c r="E71" s="13"/>
      <c r="F71" s="13"/>
      <c r="G71" s="13"/>
      <c r="H71" s="13"/>
      <c r="I71" s="13"/>
      <c r="J71" s="13"/>
      <c r="K71" s="13"/>
      <c r="L71" s="13"/>
      <c r="M71" s="13"/>
      <c r="N71" s="13">
        <v>1</v>
      </c>
      <c r="O71" s="13"/>
      <c r="P71" s="13"/>
      <c r="Q71" s="13"/>
      <c r="R71" s="13"/>
      <c r="S71" s="13"/>
      <c r="T71" s="13"/>
      <c r="U71" s="13"/>
      <c r="V71" s="13">
        <v>1</v>
      </c>
      <c r="W71" s="13"/>
      <c r="X71" s="13"/>
      <c r="Y71" s="13"/>
      <c r="Z71" s="14"/>
      <c r="AA71" s="21">
        <f t="shared" si="0"/>
        <v>260</v>
      </c>
    </row>
    <row r="72" spans="1:28" x14ac:dyDescent="0.25">
      <c r="A72" s="13"/>
      <c r="B72" s="95" t="s">
        <v>62</v>
      </c>
      <c r="C72" s="13"/>
      <c r="D72" s="13"/>
      <c r="E72" s="13"/>
      <c r="F72" s="13">
        <v>1</v>
      </c>
      <c r="G72" s="13"/>
      <c r="H72" s="13">
        <v>1</v>
      </c>
      <c r="I72" s="13"/>
      <c r="J72" s="13">
        <v>1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/>
      <c r="AA72" s="21">
        <f t="shared" si="0"/>
        <v>170</v>
      </c>
    </row>
    <row r="73" spans="1:28" x14ac:dyDescent="0.25">
      <c r="A73" s="13"/>
      <c r="B73" s="95" t="s">
        <v>74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>
        <v>1</v>
      </c>
      <c r="O73" s="13"/>
      <c r="P73" s="13"/>
      <c r="Q73" s="13"/>
      <c r="R73" s="13"/>
      <c r="S73" s="13"/>
      <c r="T73" s="13"/>
      <c r="U73" s="13"/>
      <c r="V73" s="13">
        <v>1</v>
      </c>
      <c r="W73" s="13"/>
      <c r="X73" s="13"/>
      <c r="Y73" s="13"/>
      <c r="Z73" s="14"/>
      <c r="AA73" s="21">
        <f t="shared" si="0"/>
        <v>170</v>
      </c>
    </row>
    <row r="74" spans="1:28" x14ac:dyDescent="0.25">
      <c r="A74" s="13"/>
      <c r="B74" s="13" t="s">
        <v>63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>
        <v>1</v>
      </c>
      <c r="W74" s="13"/>
      <c r="X74" s="13"/>
      <c r="Y74" s="13"/>
      <c r="Z74" s="14"/>
      <c r="AA74" s="21">
        <f t="shared" si="0"/>
        <v>120</v>
      </c>
    </row>
    <row r="75" spans="1:28" x14ac:dyDescent="0.25">
      <c r="A75" s="13"/>
      <c r="B75" s="13" t="s">
        <v>64</v>
      </c>
      <c r="C75" s="13"/>
      <c r="D75" s="13"/>
      <c r="E75" s="13"/>
      <c r="F75" s="13"/>
      <c r="G75" s="13"/>
      <c r="H75" s="13">
        <v>1</v>
      </c>
      <c r="I75" s="13"/>
      <c r="J75" s="13">
        <v>1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  <c r="AA75" s="21">
        <f t="shared" si="0"/>
        <v>120</v>
      </c>
    </row>
    <row r="76" spans="1:28" x14ac:dyDescent="0.25">
      <c r="A76" s="13"/>
      <c r="B76" s="13" t="s">
        <v>65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>
        <v>1</v>
      </c>
      <c r="U76" s="13"/>
      <c r="V76" s="71">
        <v>1</v>
      </c>
      <c r="W76" s="13"/>
      <c r="X76" s="13"/>
      <c r="Y76" s="13"/>
      <c r="Z76" s="14"/>
      <c r="AA76" s="21">
        <f t="shared" si="0"/>
        <v>200</v>
      </c>
    </row>
    <row r="77" spans="1:28" x14ac:dyDescent="0.25">
      <c r="A77" s="13"/>
      <c r="B77" s="13" t="s">
        <v>59</v>
      </c>
      <c r="C77" s="13"/>
      <c r="D77" s="13"/>
      <c r="E77" s="13"/>
      <c r="F77" s="13"/>
      <c r="G77" s="13"/>
      <c r="H77" s="13"/>
      <c r="I77" s="13"/>
      <c r="J77" s="13">
        <v>1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  <c r="AA77" s="21">
        <f t="shared" si="0"/>
        <v>60</v>
      </c>
    </row>
    <row r="78" spans="1:28" x14ac:dyDescent="0.25">
      <c r="A78" s="13"/>
      <c r="B78" s="13" t="s">
        <v>60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71">
        <v>1</v>
      </c>
      <c r="W78" s="13">
        <v>1</v>
      </c>
      <c r="X78" s="13"/>
      <c r="Y78" s="13"/>
      <c r="Z78" s="14"/>
      <c r="AA78" s="21">
        <f t="shared" si="0"/>
        <v>240</v>
      </c>
    </row>
    <row r="79" spans="1:28" x14ac:dyDescent="0.25">
      <c r="A79" s="13"/>
      <c r="B79" s="13" t="s">
        <v>66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6"/>
      <c r="AA79" s="23">
        <v>999999</v>
      </c>
      <c r="AB79" t="s">
        <v>11</v>
      </c>
    </row>
    <row r="81" spans="1:26" x14ac:dyDescent="0.25">
      <c r="A81" t="s">
        <v>75</v>
      </c>
      <c r="C81">
        <f>+SUM(C8:C79)</f>
        <v>7</v>
      </c>
      <c r="D81">
        <f t="shared" ref="D81:Z81" si="1">+SUM(D8:D79)</f>
        <v>7</v>
      </c>
      <c r="E81">
        <f t="shared" si="1"/>
        <v>6</v>
      </c>
      <c r="F81">
        <f t="shared" si="1"/>
        <v>6</v>
      </c>
      <c r="G81">
        <f t="shared" si="1"/>
        <v>9</v>
      </c>
      <c r="H81">
        <f t="shared" si="1"/>
        <v>9</v>
      </c>
      <c r="I81">
        <f t="shared" si="1"/>
        <v>4</v>
      </c>
      <c r="J81">
        <f t="shared" si="1"/>
        <v>4</v>
      </c>
      <c r="K81">
        <f t="shared" si="1"/>
        <v>6</v>
      </c>
      <c r="L81">
        <f t="shared" si="1"/>
        <v>6</v>
      </c>
      <c r="M81">
        <f t="shared" si="1"/>
        <v>6</v>
      </c>
      <c r="N81">
        <f t="shared" si="1"/>
        <v>6</v>
      </c>
      <c r="O81">
        <f t="shared" si="1"/>
        <v>2</v>
      </c>
      <c r="P81">
        <f t="shared" si="1"/>
        <v>2</v>
      </c>
      <c r="Q81">
        <f t="shared" si="1"/>
        <v>2</v>
      </c>
      <c r="R81">
        <f t="shared" si="1"/>
        <v>2</v>
      </c>
      <c r="S81">
        <f t="shared" si="1"/>
        <v>4</v>
      </c>
      <c r="T81">
        <f t="shared" si="1"/>
        <v>4</v>
      </c>
      <c r="U81">
        <f t="shared" si="1"/>
        <v>5</v>
      </c>
      <c r="V81">
        <f t="shared" si="1"/>
        <v>5</v>
      </c>
      <c r="W81">
        <f t="shared" si="1"/>
        <v>6</v>
      </c>
      <c r="X81">
        <f t="shared" si="1"/>
        <v>6</v>
      </c>
      <c r="Y81">
        <f t="shared" si="1"/>
        <v>3</v>
      </c>
      <c r="Z81">
        <f t="shared" si="1"/>
        <v>3</v>
      </c>
    </row>
    <row r="82" spans="1:26" x14ac:dyDescent="0.25">
      <c r="D82">
        <f>+C81-D81</f>
        <v>0</v>
      </c>
      <c r="F82">
        <f>+E81-F81</f>
        <v>0</v>
      </c>
      <c r="H82">
        <f>+G81-H81</f>
        <v>0</v>
      </c>
      <c r="J82">
        <f>+I81-J81</f>
        <v>0</v>
      </c>
      <c r="L82">
        <f>+K81-L81</f>
        <v>0</v>
      </c>
      <c r="N82">
        <f>+M81-N81</f>
        <v>0</v>
      </c>
      <c r="P82">
        <f>+O81-P81</f>
        <v>0</v>
      </c>
      <c r="R82">
        <f>+Q81-R81</f>
        <v>0</v>
      </c>
      <c r="T82">
        <f>+S81-T81</f>
        <v>0</v>
      </c>
      <c r="V82">
        <f>+U81-V81</f>
        <v>0</v>
      </c>
      <c r="X82">
        <f>+W81-X81</f>
        <v>0</v>
      </c>
      <c r="Z82">
        <f>+Y81-Z81</f>
        <v>0</v>
      </c>
    </row>
  </sheetData>
  <conditionalFormatting sqref="C8:Z79">
    <cfRule type="cellIs" dxfId="2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6"/>
  <sheetViews>
    <sheetView workbookViewId="0">
      <pane xSplit="2" ySplit="26" topLeftCell="C375" activePane="bottomRight" state="frozen"/>
      <selection pane="topRight" activeCell="C1" sqref="C1"/>
      <selection pane="bottomLeft" activeCell="A25" sqref="A25"/>
      <selection pane="bottomRight" activeCell="N26" sqref="N26"/>
    </sheetView>
  </sheetViews>
  <sheetFormatPr defaultColWidth="11" defaultRowHeight="15.75" x14ac:dyDescent="0.25"/>
  <cols>
    <col min="3" max="5" width="11.5" bestFit="1" customWidth="1"/>
    <col min="6" max="6" width="11.5" customWidth="1"/>
    <col min="7" max="8" width="11.5" bestFit="1" customWidth="1"/>
    <col min="9" max="9" width="11" bestFit="1" customWidth="1"/>
    <col min="10" max="10" width="11.5" bestFit="1" customWidth="1"/>
    <col min="11" max="11" width="13.125" style="4" bestFit="1" customWidth="1"/>
    <col min="12" max="12" width="11.5" bestFit="1" customWidth="1"/>
  </cols>
  <sheetData>
    <row r="1" spans="1:15" x14ac:dyDescent="0.25">
      <c r="A1" s="4" t="s">
        <v>52</v>
      </c>
    </row>
    <row r="2" spans="1:15" x14ac:dyDescent="0.25">
      <c r="A2" s="68" t="s">
        <v>57</v>
      </c>
      <c r="L2" s="8"/>
      <c r="M2" s="8"/>
      <c r="N2" s="8"/>
      <c r="O2" s="8"/>
    </row>
    <row r="3" spans="1:15" x14ac:dyDescent="0.25">
      <c r="L3" s="8"/>
      <c r="M3" s="8"/>
      <c r="N3" s="8"/>
      <c r="O3" s="8"/>
    </row>
    <row r="4" spans="1:15" x14ac:dyDescent="0.25">
      <c r="B4" t="s">
        <v>12</v>
      </c>
    </row>
    <row r="5" spans="1:15" x14ac:dyDescent="0.25">
      <c r="C5" s="66" t="s">
        <v>61</v>
      </c>
      <c r="D5" s="66" t="s">
        <v>62</v>
      </c>
      <c r="E5" s="66" t="s">
        <v>63</v>
      </c>
      <c r="F5" s="66" t="s">
        <v>64</v>
      </c>
      <c r="G5" s="66" t="s">
        <v>65</v>
      </c>
      <c r="H5" s="66" t="s">
        <v>59</v>
      </c>
      <c r="I5" s="66" t="s">
        <v>60</v>
      </c>
      <c r="J5" s="66" t="s">
        <v>66</v>
      </c>
      <c r="L5" t="s">
        <v>4</v>
      </c>
      <c r="M5" t="s">
        <v>13</v>
      </c>
      <c r="N5" t="s">
        <v>14</v>
      </c>
    </row>
    <row r="6" spans="1:15" x14ac:dyDescent="0.25">
      <c r="B6" t="s">
        <v>61</v>
      </c>
      <c r="C6" s="9">
        <f>+'Routes en reistijden'!AA8</f>
        <v>999999</v>
      </c>
      <c r="D6" s="10">
        <f>+'Routes en reistijden'!AA9</f>
        <v>90</v>
      </c>
      <c r="E6" s="10">
        <f>+'Routes en reistijden'!AA10</f>
        <v>140</v>
      </c>
      <c r="F6" s="10">
        <f>+'Routes en reistijden'!AA11</f>
        <v>140</v>
      </c>
      <c r="G6" s="10">
        <f>+'Routes en reistijden'!AA12</f>
        <v>120</v>
      </c>
      <c r="H6" s="10">
        <f>+'Routes en reistijden'!AA13</f>
        <v>200</v>
      </c>
      <c r="I6" s="73">
        <f>MIN(+'Routes en reistijden'!AA14,'Routes en reistijden'!AA15)</f>
        <v>220</v>
      </c>
      <c r="J6" s="74">
        <f>+MIN('Routes en reistijden'!AA16,'Routes en reistijden'!AA17)</f>
        <v>260</v>
      </c>
      <c r="L6" s="33">
        <f>+'Productie en attractie'!J9</f>
        <v>37000</v>
      </c>
      <c r="M6" s="35">
        <f>+'Productie en attractie'!J9</f>
        <v>37000</v>
      </c>
    </row>
    <row r="7" spans="1:15" x14ac:dyDescent="0.25">
      <c r="B7" t="s">
        <v>62</v>
      </c>
      <c r="C7" s="12">
        <f>+'Routes en reistijden'!AA18</f>
        <v>90</v>
      </c>
      <c r="D7" s="13">
        <f>+'Routes en reistijden'!AA19</f>
        <v>15</v>
      </c>
      <c r="E7" s="13">
        <f>+'Routes en reistijden'!AA20</f>
        <v>50</v>
      </c>
      <c r="F7" s="13">
        <f>+'Routes en reistijden'!AA21</f>
        <v>50</v>
      </c>
      <c r="G7" s="13">
        <f>+'Routes en reistijden'!AA22</f>
        <v>90</v>
      </c>
      <c r="H7" s="13">
        <f>+'Routes en reistijden'!AA23</f>
        <v>110</v>
      </c>
      <c r="I7" s="75">
        <f>MIN(+'Routes en reistijden'!AA24,'Routes en reistijden'!AA25)</f>
        <v>170</v>
      </c>
      <c r="J7" s="76">
        <f>+MIN('Routes en reistijden'!AA26,'Routes en reistijden'!AA27)</f>
        <v>170</v>
      </c>
      <c r="L7" s="36">
        <f>+'Productie en attractie'!J10</f>
        <v>1388444.4444444445</v>
      </c>
      <c r="M7" s="38">
        <f>+'Productie en attractie'!J10</f>
        <v>1388444.4444444445</v>
      </c>
    </row>
    <row r="8" spans="1:15" x14ac:dyDescent="0.25">
      <c r="B8" t="s">
        <v>63</v>
      </c>
      <c r="C8" s="12">
        <f>+'Routes en reistijden'!AA28</f>
        <v>140</v>
      </c>
      <c r="D8" s="13">
        <f>+'Routes en reistijden'!AA29</f>
        <v>50</v>
      </c>
      <c r="E8" s="13">
        <f>+'Routes en reistijden'!AA30</f>
        <v>25</v>
      </c>
      <c r="F8" s="13">
        <f>+'Routes en reistijden'!AA31</f>
        <v>50</v>
      </c>
      <c r="G8" s="13">
        <f>+'Routes en reistijden'!AA32</f>
        <v>80</v>
      </c>
      <c r="H8" s="13">
        <f>+'Routes en reistijden'!AA33</f>
        <v>110</v>
      </c>
      <c r="I8" s="13">
        <f>+'Routes en reistijden'!AA34</f>
        <v>120</v>
      </c>
      <c r="J8" s="14">
        <f>+'Routes en reistijden'!AA35</f>
        <v>120</v>
      </c>
      <c r="L8" s="36">
        <f>+'Productie en attractie'!J11</f>
        <v>1619733.3333333335</v>
      </c>
      <c r="M8" s="38">
        <f>+'Productie en attractie'!J11</f>
        <v>1619733.3333333335</v>
      </c>
    </row>
    <row r="9" spans="1:15" x14ac:dyDescent="0.25">
      <c r="B9" t="s">
        <v>64</v>
      </c>
      <c r="C9" s="12">
        <f>+'Routes en reistijden'!AA36</f>
        <v>140</v>
      </c>
      <c r="D9" s="13">
        <f>+'Routes en reistijden'!AA37</f>
        <v>50</v>
      </c>
      <c r="E9" s="13">
        <f>+'Routes en reistijden'!AA38</f>
        <v>50</v>
      </c>
      <c r="F9" s="13">
        <f>+'Routes en reistijden'!AA39</f>
        <v>15</v>
      </c>
      <c r="G9" s="13">
        <f>+'Routes en reistijden'!AA40</f>
        <v>130</v>
      </c>
      <c r="H9" s="13">
        <f>+'Routes en reistijden'!AA41</f>
        <v>60</v>
      </c>
      <c r="I9" s="13">
        <f>+'Routes en reistijden'!AA42</f>
        <v>170</v>
      </c>
      <c r="J9" s="14">
        <f>+'Routes en reistijden'!AA43</f>
        <v>120</v>
      </c>
      <c r="L9" s="36">
        <f>+'Productie en attractie'!J12</f>
        <v>694044.4444444445</v>
      </c>
      <c r="M9" s="38">
        <f>+'Productie en attractie'!J12</f>
        <v>694044.4444444445</v>
      </c>
    </row>
    <row r="10" spans="1:15" x14ac:dyDescent="0.25">
      <c r="B10" t="s">
        <v>65</v>
      </c>
      <c r="C10" s="12">
        <f>+'Routes en reistijden'!AA44</f>
        <v>120</v>
      </c>
      <c r="D10" s="13">
        <f>+'Routes en reistijden'!AA45</f>
        <v>90</v>
      </c>
      <c r="E10" s="13">
        <f>+'Routes en reistijden'!AA46</f>
        <v>80</v>
      </c>
      <c r="F10" s="13">
        <f>+'Routes en reistijden'!AA47</f>
        <v>130</v>
      </c>
      <c r="G10" s="13">
        <f>+'Routes en reistijden'!AA48</f>
        <v>15</v>
      </c>
      <c r="H10" s="13">
        <f>+'Routes en reistijden'!AA49</f>
        <v>190</v>
      </c>
      <c r="I10" s="13">
        <f>+'Routes en reistijden'!AA50</f>
        <v>100</v>
      </c>
      <c r="J10" s="14">
        <f>+'Routes en reistijden'!AA51</f>
        <v>200</v>
      </c>
      <c r="L10" s="36">
        <f>+'Productie en attractie'!J13</f>
        <v>879111.11111111101</v>
      </c>
      <c r="M10" s="38">
        <f>+'Productie en attractie'!J13</f>
        <v>879111.11111111101</v>
      </c>
    </row>
    <row r="11" spans="1:15" x14ac:dyDescent="0.25">
      <c r="B11" t="s">
        <v>59</v>
      </c>
      <c r="C11" s="12">
        <f>+'Routes en reistijden'!AA52</f>
        <v>200</v>
      </c>
      <c r="D11" s="13">
        <f>+'Routes en reistijden'!AA53</f>
        <v>110</v>
      </c>
      <c r="E11" s="13">
        <f>+'Routes en reistijden'!AA54</f>
        <v>110</v>
      </c>
      <c r="F11" s="13">
        <f>+'Routes en reistijden'!AA55</f>
        <v>60</v>
      </c>
      <c r="G11" s="13">
        <f>+'Routes en reistijden'!AA56</f>
        <v>190</v>
      </c>
      <c r="H11" s="13">
        <f>+'Routes en reistijden'!AA57</f>
        <v>15</v>
      </c>
      <c r="I11" s="13">
        <f>+'Routes en reistijden'!AA58</f>
        <v>230</v>
      </c>
      <c r="J11" s="14">
        <f>+'Routes en reistijden'!AA59</f>
        <v>60</v>
      </c>
      <c r="L11" s="36">
        <f>+'Productie en attractie'!J14</f>
        <v>1249244.4444444445</v>
      </c>
      <c r="M11" s="38">
        <f>+'Productie en attractie'!J14</f>
        <v>1249244.4444444445</v>
      </c>
    </row>
    <row r="12" spans="1:15" x14ac:dyDescent="0.25">
      <c r="B12" t="s">
        <v>60</v>
      </c>
      <c r="C12" s="77">
        <f>+MIN(+'Routes en reistijden'!AA60,'Routes en reistijden'!AA61)</f>
        <v>220</v>
      </c>
      <c r="D12" s="75">
        <f>MIN(+'Routes en reistijden'!AA62,'Routes en reistijden'!AA63)</f>
        <v>170</v>
      </c>
      <c r="E12" s="13">
        <f>+'Routes en reistijden'!AA64</f>
        <v>120</v>
      </c>
      <c r="F12" s="13">
        <f>+'Routes en reistijden'!AA65</f>
        <v>170</v>
      </c>
      <c r="G12" s="13">
        <f>+'Routes en reistijden'!AA66</f>
        <v>100</v>
      </c>
      <c r="H12" s="13">
        <f>+'Routes en reistijden'!AA67</f>
        <v>230</v>
      </c>
      <c r="I12" s="13">
        <f>+'Routes en reistijden'!AA68</f>
        <v>15</v>
      </c>
      <c r="J12" s="14">
        <f>+'Routes en reistijden'!AA69</f>
        <v>240</v>
      </c>
      <c r="L12" s="36">
        <f>+'Productie en attractie'!J15</f>
        <v>694222.22222222225</v>
      </c>
      <c r="M12" s="38">
        <f>+'Productie en attractie'!J15</f>
        <v>694222.22222222225</v>
      </c>
    </row>
    <row r="13" spans="1:15" x14ac:dyDescent="0.25">
      <c r="B13" t="s">
        <v>66</v>
      </c>
      <c r="C13" s="78">
        <f>+MIN(+'Routes en reistijden'!AA70,'Routes en reistijden'!AA71)</f>
        <v>260</v>
      </c>
      <c r="D13" s="79">
        <f>MIN(+'Routes en reistijden'!AA72,'Routes en reistijden'!AA73)</f>
        <v>170</v>
      </c>
      <c r="E13" s="15">
        <f>+'Routes en reistijden'!AA74</f>
        <v>120</v>
      </c>
      <c r="F13" s="15">
        <f>+'Routes en reistijden'!AA75</f>
        <v>120</v>
      </c>
      <c r="G13" s="15">
        <f>+'Routes en reistijden'!AA76</f>
        <v>200</v>
      </c>
      <c r="H13" s="15">
        <f>+'Routes en reistijden'!AA77</f>
        <v>60</v>
      </c>
      <c r="I13" s="15">
        <f>+'Routes en reistijden'!AA78</f>
        <v>240</v>
      </c>
      <c r="J13" s="16">
        <f>+'Routes en reistijden'!AA79</f>
        <v>999999</v>
      </c>
      <c r="L13" s="39">
        <f>+'Productie en attractie'!J16</f>
        <v>40000</v>
      </c>
      <c r="M13" s="41">
        <f>+'Productie en attractie'!J16</f>
        <v>40000</v>
      </c>
    </row>
    <row r="15" spans="1:15" x14ac:dyDescent="0.25">
      <c r="B15" s="3" t="s">
        <v>76</v>
      </c>
      <c r="C15" s="3"/>
      <c r="D15" s="80"/>
      <c r="L15" s="69">
        <f>+SUM(L6:L13)</f>
        <v>6601800</v>
      </c>
      <c r="M15" s="69">
        <f>+SUM(M6:M13)</f>
        <v>6601800</v>
      </c>
    </row>
    <row r="17" spans="1:11" x14ac:dyDescent="0.25">
      <c r="C17" s="66" t="s">
        <v>61</v>
      </c>
      <c r="D17" s="66" t="s">
        <v>62</v>
      </c>
      <c r="E17" s="66" t="s">
        <v>63</v>
      </c>
      <c r="F17" s="66" t="s">
        <v>64</v>
      </c>
      <c r="G17" s="66" t="s">
        <v>65</v>
      </c>
      <c r="H17" s="66" t="s">
        <v>59</v>
      </c>
      <c r="I17" s="66" t="s">
        <v>60</v>
      </c>
      <c r="J17" s="66" t="s">
        <v>66</v>
      </c>
    </row>
    <row r="18" spans="1:11" x14ac:dyDescent="0.25">
      <c r="B18" t="s">
        <v>61</v>
      </c>
      <c r="C18" s="45">
        <f>10000/C6^2</f>
        <v>1.000002000003E-8</v>
      </c>
      <c r="D18" s="46">
        <f t="shared" ref="D18:J18" si="0">10000/D6^2</f>
        <v>1.2345679012345678</v>
      </c>
      <c r="E18" s="46">
        <f t="shared" si="0"/>
        <v>0.51020408163265307</v>
      </c>
      <c r="F18" s="46">
        <f t="shared" si="0"/>
        <v>0.51020408163265307</v>
      </c>
      <c r="G18" s="46">
        <f t="shared" si="0"/>
        <v>0.69444444444444442</v>
      </c>
      <c r="H18" s="46">
        <f t="shared" si="0"/>
        <v>0.25</v>
      </c>
      <c r="I18" s="46">
        <f t="shared" si="0"/>
        <v>0.20661157024793389</v>
      </c>
      <c r="J18" s="47">
        <f t="shared" si="0"/>
        <v>0.14792899408284024</v>
      </c>
      <c r="K18" s="5">
        <f>SUM(C18:J18)</f>
        <v>3.5539610832751123</v>
      </c>
    </row>
    <row r="19" spans="1:11" x14ac:dyDescent="0.25">
      <c r="B19" t="s">
        <v>62</v>
      </c>
      <c r="C19" s="48">
        <f t="shared" ref="C19:J19" si="1">10000/C7^2</f>
        <v>1.2345679012345678</v>
      </c>
      <c r="D19" s="49">
        <f t="shared" si="1"/>
        <v>44.444444444444443</v>
      </c>
      <c r="E19" s="49">
        <f t="shared" si="1"/>
        <v>4</v>
      </c>
      <c r="F19" s="49">
        <f t="shared" si="1"/>
        <v>4</v>
      </c>
      <c r="G19" s="49">
        <f t="shared" si="1"/>
        <v>1.2345679012345678</v>
      </c>
      <c r="H19" s="49">
        <f t="shared" si="1"/>
        <v>0.82644628099173556</v>
      </c>
      <c r="I19" s="49">
        <f t="shared" si="1"/>
        <v>0.34602076124567471</v>
      </c>
      <c r="J19" s="50">
        <f t="shared" si="1"/>
        <v>0.34602076124567471</v>
      </c>
      <c r="K19" s="5">
        <f t="shared" ref="K19:K25" si="2">SUM(C19:J19)</f>
        <v>56.432068050396673</v>
      </c>
    </row>
    <row r="20" spans="1:11" x14ac:dyDescent="0.25">
      <c r="B20" t="s">
        <v>63</v>
      </c>
      <c r="C20" s="48">
        <f t="shared" ref="C20:J20" si="3">10000/C8^2</f>
        <v>0.51020408163265307</v>
      </c>
      <c r="D20" s="49">
        <f t="shared" si="3"/>
        <v>4</v>
      </c>
      <c r="E20" s="49">
        <f t="shared" si="3"/>
        <v>16</v>
      </c>
      <c r="F20" s="49">
        <f t="shared" si="3"/>
        <v>4</v>
      </c>
      <c r="G20" s="49">
        <f t="shared" si="3"/>
        <v>1.5625</v>
      </c>
      <c r="H20" s="49">
        <f t="shared" si="3"/>
        <v>0.82644628099173556</v>
      </c>
      <c r="I20" s="49">
        <f t="shared" si="3"/>
        <v>0.69444444444444442</v>
      </c>
      <c r="J20" s="50">
        <f t="shared" si="3"/>
        <v>0.69444444444444442</v>
      </c>
      <c r="K20" s="5">
        <f t="shared" si="2"/>
        <v>28.288039251513275</v>
      </c>
    </row>
    <row r="21" spans="1:11" x14ac:dyDescent="0.25">
      <c r="B21" t="s">
        <v>64</v>
      </c>
      <c r="C21" s="48">
        <f t="shared" ref="C21:J21" si="4">10000/C9^2</f>
        <v>0.51020408163265307</v>
      </c>
      <c r="D21" s="49">
        <f t="shared" si="4"/>
        <v>4</v>
      </c>
      <c r="E21" s="49">
        <f t="shared" si="4"/>
        <v>4</v>
      </c>
      <c r="F21" s="49">
        <f t="shared" si="4"/>
        <v>44.444444444444443</v>
      </c>
      <c r="G21" s="49">
        <f t="shared" si="4"/>
        <v>0.59171597633136097</v>
      </c>
      <c r="H21" s="49">
        <f t="shared" si="4"/>
        <v>2.7777777777777777</v>
      </c>
      <c r="I21" s="49">
        <f t="shared" si="4"/>
        <v>0.34602076124567471</v>
      </c>
      <c r="J21" s="50">
        <f t="shared" si="4"/>
        <v>0.69444444444444442</v>
      </c>
      <c r="K21" s="5">
        <f t="shared" si="2"/>
        <v>57.364607485876348</v>
      </c>
    </row>
    <row r="22" spans="1:11" x14ac:dyDescent="0.25">
      <c r="B22" t="s">
        <v>65</v>
      </c>
      <c r="C22" s="48">
        <f t="shared" ref="C22:J22" si="5">10000/C10^2</f>
        <v>0.69444444444444442</v>
      </c>
      <c r="D22" s="49">
        <f t="shared" si="5"/>
        <v>1.2345679012345678</v>
      </c>
      <c r="E22" s="49">
        <f t="shared" si="5"/>
        <v>1.5625</v>
      </c>
      <c r="F22" s="49">
        <f t="shared" si="5"/>
        <v>0.59171597633136097</v>
      </c>
      <c r="G22" s="49">
        <f t="shared" si="5"/>
        <v>44.444444444444443</v>
      </c>
      <c r="H22" s="49">
        <f t="shared" si="5"/>
        <v>0.2770083102493075</v>
      </c>
      <c r="I22" s="49">
        <f t="shared" si="5"/>
        <v>1</v>
      </c>
      <c r="J22" s="50">
        <f t="shared" si="5"/>
        <v>0.25</v>
      </c>
      <c r="K22" s="5">
        <f t="shared" si="2"/>
        <v>50.054681076704121</v>
      </c>
    </row>
    <row r="23" spans="1:11" x14ac:dyDescent="0.25">
      <c r="B23" t="s">
        <v>59</v>
      </c>
      <c r="C23" s="48">
        <f t="shared" ref="C23:J23" si="6">10000/C11^2</f>
        <v>0.25</v>
      </c>
      <c r="D23" s="49">
        <f t="shared" si="6"/>
        <v>0.82644628099173556</v>
      </c>
      <c r="E23" s="49">
        <f t="shared" si="6"/>
        <v>0.82644628099173556</v>
      </c>
      <c r="F23" s="49">
        <f t="shared" si="6"/>
        <v>2.7777777777777777</v>
      </c>
      <c r="G23" s="49">
        <f t="shared" si="6"/>
        <v>0.2770083102493075</v>
      </c>
      <c r="H23" s="49">
        <f t="shared" si="6"/>
        <v>44.444444444444443</v>
      </c>
      <c r="I23" s="49">
        <f t="shared" si="6"/>
        <v>0.1890359168241966</v>
      </c>
      <c r="J23" s="50">
        <f t="shared" si="6"/>
        <v>2.7777777777777777</v>
      </c>
      <c r="K23" s="5">
        <f t="shared" si="2"/>
        <v>52.368936789056974</v>
      </c>
    </row>
    <row r="24" spans="1:11" x14ac:dyDescent="0.25">
      <c r="B24" t="s">
        <v>60</v>
      </c>
      <c r="C24" s="48">
        <f t="shared" ref="C24:J24" si="7">10000/C12^2</f>
        <v>0.20661157024793389</v>
      </c>
      <c r="D24" s="49">
        <f t="shared" si="7"/>
        <v>0.34602076124567471</v>
      </c>
      <c r="E24" s="49">
        <f t="shared" si="7"/>
        <v>0.69444444444444442</v>
      </c>
      <c r="F24" s="49">
        <f t="shared" si="7"/>
        <v>0.34602076124567471</v>
      </c>
      <c r="G24" s="49">
        <f t="shared" si="7"/>
        <v>1</v>
      </c>
      <c r="H24" s="49">
        <f t="shared" si="7"/>
        <v>0.1890359168241966</v>
      </c>
      <c r="I24" s="49">
        <f t="shared" si="7"/>
        <v>44.444444444444443</v>
      </c>
      <c r="J24" s="50">
        <f t="shared" si="7"/>
        <v>0.1736111111111111</v>
      </c>
      <c r="K24" s="5">
        <f t="shared" si="2"/>
        <v>47.400189009563483</v>
      </c>
    </row>
    <row r="25" spans="1:11" x14ac:dyDescent="0.25">
      <c r="B25" t="s">
        <v>66</v>
      </c>
      <c r="C25" s="51">
        <f t="shared" ref="C25:J25" si="8">10000/C13^2</f>
        <v>0.14792899408284024</v>
      </c>
      <c r="D25" s="52">
        <f t="shared" si="8"/>
        <v>0.34602076124567471</v>
      </c>
      <c r="E25" s="52">
        <f t="shared" si="8"/>
        <v>0.69444444444444442</v>
      </c>
      <c r="F25" s="52">
        <f t="shared" si="8"/>
        <v>0.69444444444444442</v>
      </c>
      <c r="G25" s="52">
        <f t="shared" si="8"/>
        <v>0.25</v>
      </c>
      <c r="H25" s="52">
        <f t="shared" si="8"/>
        <v>2.7777777777777777</v>
      </c>
      <c r="I25" s="52">
        <f t="shared" si="8"/>
        <v>0.1736111111111111</v>
      </c>
      <c r="J25" s="53">
        <f t="shared" si="8"/>
        <v>1.000002000003E-8</v>
      </c>
      <c r="K25" s="5">
        <f t="shared" si="2"/>
        <v>5.0842275431063122</v>
      </c>
    </row>
    <row r="26" spans="1:11" s="4" customFormat="1" x14ac:dyDescent="0.25">
      <c r="B26" s="4" t="s">
        <v>15</v>
      </c>
      <c r="C26" s="5">
        <f>SUM(C18:C25)</f>
        <v>3.5539610832751123</v>
      </c>
      <c r="D26" s="5">
        <f t="shared" ref="D26:K26" si="9">SUM(D18:D25)</f>
        <v>56.432068050396673</v>
      </c>
      <c r="E26" s="5">
        <f t="shared" si="9"/>
        <v>28.288039251513275</v>
      </c>
      <c r="F26" s="5">
        <f t="shared" si="9"/>
        <v>57.364607485876348</v>
      </c>
      <c r="G26" s="5">
        <f t="shared" si="9"/>
        <v>50.054681076704121</v>
      </c>
      <c r="H26" s="5">
        <f t="shared" si="9"/>
        <v>52.368936789056974</v>
      </c>
      <c r="I26" s="5">
        <f t="shared" si="9"/>
        <v>47.400189009563483</v>
      </c>
      <c r="J26" s="5">
        <f t="shared" si="9"/>
        <v>5.0842275431063122</v>
      </c>
      <c r="K26" s="5">
        <f t="shared" si="9"/>
        <v>300.5467102894923</v>
      </c>
    </row>
    <row r="28" spans="1:11" x14ac:dyDescent="0.25">
      <c r="A28" t="s">
        <v>16</v>
      </c>
      <c r="B28" t="s">
        <v>36</v>
      </c>
    </row>
    <row r="29" spans="1:11" x14ac:dyDescent="0.25">
      <c r="C29" s="66" t="s">
        <v>61</v>
      </c>
      <c r="D29" s="66" t="s">
        <v>62</v>
      </c>
      <c r="E29" s="66" t="s">
        <v>63</v>
      </c>
      <c r="F29" s="66" t="s">
        <v>64</v>
      </c>
      <c r="G29" s="66" t="s">
        <v>65</v>
      </c>
      <c r="H29" s="66" t="s">
        <v>59</v>
      </c>
      <c r="I29" s="66" t="s">
        <v>60</v>
      </c>
      <c r="J29" s="66" t="s">
        <v>66</v>
      </c>
    </row>
    <row r="30" spans="1:11" x14ac:dyDescent="0.25">
      <c r="B30" t="s">
        <v>61</v>
      </c>
      <c r="C30" s="1">
        <f t="shared" ref="C30:J30" si="10">+$L$6/$K18*C18</f>
        <v>1.0410939549741496E-4</v>
      </c>
      <c r="D30" s="1">
        <f t="shared" si="10"/>
        <v>12852.986083793588</v>
      </c>
      <c r="E30" s="1">
        <f t="shared" si="10"/>
        <v>5311.693228506535</v>
      </c>
      <c r="F30" s="1">
        <f t="shared" si="10"/>
        <v>5311.693228506535</v>
      </c>
      <c r="G30" s="1">
        <f t="shared" si="10"/>
        <v>7229.8046721338942</v>
      </c>
      <c r="H30" s="1">
        <f t="shared" si="10"/>
        <v>2602.7296819682019</v>
      </c>
      <c r="I30" s="1">
        <f t="shared" si="10"/>
        <v>2151.016266089423</v>
      </c>
      <c r="J30" s="1">
        <f t="shared" si="10"/>
        <v>1540.0767348924273</v>
      </c>
      <c r="K30" s="6">
        <f>SUM(C30:J30)</f>
        <v>37000</v>
      </c>
    </row>
    <row r="31" spans="1:11" x14ac:dyDescent="0.25">
      <c r="B31" t="s">
        <v>62</v>
      </c>
      <c r="C31" s="1">
        <f t="shared" ref="C31:J31" si="11">+$L$7/$K19*C19</f>
        <v>30375.086417668939</v>
      </c>
      <c r="D31" s="1">
        <f t="shared" si="11"/>
        <v>1093503.1110360818</v>
      </c>
      <c r="E31" s="1">
        <f t="shared" si="11"/>
        <v>98415.279993247372</v>
      </c>
      <c r="F31" s="1">
        <f t="shared" si="11"/>
        <v>98415.279993247372</v>
      </c>
      <c r="G31" s="1">
        <f t="shared" si="11"/>
        <v>30375.086417668939</v>
      </c>
      <c r="H31" s="1">
        <f t="shared" si="11"/>
        <v>20333.735535794913</v>
      </c>
      <c r="I31" s="1">
        <f t="shared" si="11"/>
        <v>8513.4325253674197</v>
      </c>
      <c r="J31" s="1">
        <f t="shared" si="11"/>
        <v>8513.4325253674197</v>
      </c>
      <c r="K31" s="6">
        <f t="shared" ref="K31:K37" si="12">SUM(C31:J31)</f>
        <v>1388444.4444444445</v>
      </c>
    </row>
    <row r="32" spans="1:11" x14ac:dyDescent="0.25">
      <c r="B32" t="s">
        <v>63</v>
      </c>
      <c r="C32" s="1">
        <f t="shared" ref="C32:J32" si="13">+$L$8/$K20*C20</f>
        <v>29213.567984529756</v>
      </c>
      <c r="D32" s="1">
        <f t="shared" si="13"/>
        <v>229034.37299871328</v>
      </c>
      <c r="E32" s="1">
        <f t="shared" si="13"/>
        <v>916137.49199485313</v>
      </c>
      <c r="F32" s="1">
        <f t="shared" si="13"/>
        <v>229034.37299871328</v>
      </c>
      <c r="G32" s="1">
        <f t="shared" si="13"/>
        <v>89466.55195262238</v>
      </c>
      <c r="H32" s="1">
        <f t="shared" si="13"/>
        <v>47321.151446015145</v>
      </c>
      <c r="I32" s="1">
        <f t="shared" si="13"/>
        <v>39762.911978943273</v>
      </c>
      <c r="J32" s="1">
        <f t="shared" si="13"/>
        <v>39762.911978943273</v>
      </c>
      <c r="K32" s="6">
        <f t="shared" si="12"/>
        <v>1619733.3333333335</v>
      </c>
    </row>
    <row r="33" spans="2:12" x14ac:dyDescent="0.25">
      <c r="B33" t="s">
        <v>64</v>
      </c>
      <c r="C33" s="1">
        <f>+$L$9/$K21*C21</f>
        <v>6172.8707631653579</v>
      </c>
      <c r="D33" s="1">
        <f t="shared" ref="D33:J33" si="14">+$L$9/$K21*D21</f>
        <v>48395.306783216402</v>
      </c>
      <c r="E33" s="1">
        <f t="shared" si="14"/>
        <v>48395.306783216402</v>
      </c>
      <c r="F33" s="1">
        <f t="shared" si="14"/>
        <v>537725.63092462672</v>
      </c>
      <c r="G33" s="1">
        <f t="shared" si="14"/>
        <v>7159.0690507716572</v>
      </c>
      <c r="H33" s="1">
        <f t="shared" si="14"/>
        <v>33607.85193278917</v>
      </c>
      <c r="I33" s="1">
        <f t="shared" si="14"/>
        <v>4186.4452234616265</v>
      </c>
      <c r="J33" s="1">
        <f t="shared" si="14"/>
        <v>8401.9629831972925</v>
      </c>
      <c r="K33" s="6">
        <f t="shared" si="12"/>
        <v>694044.44444444461</v>
      </c>
    </row>
    <row r="34" spans="2:12" x14ac:dyDescent="0.25">
      <c r="B34" t="s">
        <v>65</v>
      </c>
      <c r="C34" s="1">
        <f>+$L$10/$K22*C22</f>
        <v>12196.538146451659</v>
      </c>
      <c r="D34" s="1">
        <f t="shared" ref="D34:J34" si="15">+$L$10/$K22*D22</f>
        <v>21682.734482580727</v>
      </c>
      <c r="E34" s="1">
        <f t="shared" si="15"/>
        <v>27442.210829516232</v>
      </c>
      <c r="F34" s="1">
        <f t="shared" si="15"/>
        <v>10392.316527154077</v>
      </c>
      <c r="G34" s="1">
        <f t="shared" si="15"/>
        <v>780578.44137290621</v>
      </c>
      <c r="H34" s="1">
        <f t="shared" si="15"/>
        <v>4865.1010888893052</v>
      </c>
      <c r="I34" s="1">
        <f t="shared" si="15"/>
        <v>17563.014930890389</v>
      </c>
      <c r="J34" s="1">
        <f t="shared" si="15"/>
        <v>4390.7537327225973</v>
      </c>
      <c r="K34" s="6">
        <f t="shared" ref="K34" si="16">SUM(C34:J34)</f>
        <v>879111.11111111124</v>
      </c>
    </row>
    <row r="35" spans="2:12" x14ac:dyDescent="0.25">
      <c r="B35" t="s">
        <v>59</v>
      </c>
      <c r="C35" s="1">
        <f t="shared" ref="C35:J35" si="17">+$L$11/$K23*C23</f>
        <v>5963.6710282873591</v>
      </c>
      <c r="D35" s="1">
        <f t="shared" si="17"/>
        <v>19714.614969544989</v>
      </c>
      <c r="E35" s="1">
        <f t="shared" si="17"/>
        <v>19714.614969544989</v>
      </c>
      <c r="F35" s="1">
        <f t="shared" si="17"/>
        <v>66263.011425415098</v>
      </c>
      <c r="G35" s="1">
        <f t="shared" si="17"/>
        <v>6607.9457377145254</v>
      </c>
      <c r="H35" s="1">
        <f t="shared" si="17"/>
        <v>1060208.1828066416</v>
      </c>
      <c r="I35" s="1">
        <f t="shared" si="17"/>
        <v>4509.392081880801</v>
      </c>
      <c r="J35" s="1">
        <f t="shared" si="17"/>
        <v>66263.011425415098</v>
      </c>
      <c r="K35" s="6">
        <f t="shared" si="12"/>
        <v>1249244.4444444443</v>
      </c>
    </row>
    <row r="36" spans="2:12" x14ac:dyDescent="0.25">
      <c r="B36" t="s">
        <v>60</v>
      </c>
      <c r="C36" s="1">
        <f t="shared" ref="C36:J36" si="18">+$L$12/$K24*C24</f>
        <v>3026.0289343024365</v>
      </c>
      <c r="D36" s="1">
        <f t="shared" si="18"/>
        <v>5067.8131633300309</v>
      </c>
      <c r="E36" s="1">
        <f t="shared" si="18"/>
        <v>10170.819473627633</v>
      </c>
      <c r="F36" s="1">
        <f t="shared" si="18"/>
        <v>5067.8131633300309</v>
      </c>
      <c r="G36" s="1">
        <f t="shared" si="18"/>
        <v>14645.980042023792</v>
      </c>
      <c r="H36" s="1">
        <f t="shared" si="18"/>
        <v>2768.6162650328529</v>
      </c>
      <c r="I36" s="1">
        <f t="shared" si="18"/>
        <v>650932.4463121685</v>
      </c>
      <c r="J36" s="1">
        <f t="shared" si="18"/>
        <v>2542.7048684069082</v>
      </c>
      <c r="K36" s="6">
        <f t="shared" si="12"/>
        <v>694222.22222222213</v>
      </c>
    </row>
    <row r="37" spans="2:12" x14ac:dyDescent="0.25">
      <c r="B37" t="s">
        <v>66</v>
      </c>
      <c r="C37" s="1">
        <f t="shared" ref="C37:J37" si="19">+$L$13/$K25*C25</f>
        <v>1163.8266999549749</v>
      </c>
      <c r="D37" s="1">
        <f t="shared" si="19"/>
        <v>2722.3074365728821</v>
      </c>
      <c r="E37" s="1">
        <f t="shared" si="19"/>
        <v>5463.5197858997435</v>
      </c>
      <c r="F37" s="1">
        <f t="shared" si="19"/>
        <v>5463.5197858997435</v>
      </c>
      <c r="G37" s="1">
        <f t="shared" si="19"/>
        <v>1966.8671229239076</v>
      </c>
      <c r="H37" s="1">
        <f t="shared" si="19"/>
        <v>21854.079143598974</v>
      </c>
      <c r="I37" s="1">
        <f t="shared" si="19"/>
        <v>1365.8799464749359</v>
      </c>
      <c r="J37" s="1">
        <f t="shared" si="19"/>
        <v>7.8674842266562159E-5</v>
      </c>
      <c r="K37" s="6">
        <f t="shared" si="12"/>
        <v>40000.000000000007</v>
      </c>
    </row>
    <row r="38" spans="2:12" s="4" customFormat="1" x14ac:dyDescent="0.25">
      <c r="B38" s="4" t="s">
        <v>15</v>
      </c>
      <c r="C38" s="6">
        <f>SUM(C30:C37)</f>
        <v>88111.590078469875</v>
      </c>
      <c r="D38" s="6">
        <f t="shared" ref="D38" si="20">SUM(D30:D37)</f>
        <v>1432973.2469538338</v>
      </c>
      <c r="E38" s="6">
        <f t="shared" ref="E38:F38" si="21">SUM(E30:E37)</f>
        <v>1131050.937058412</v>
      </c>
      <c r="F38" s="6">
        <f t="shared" si="21"/>
        <v>957673.63804689294</v>
      </c>
      <c r="G38" s="6">
        <f t="shared" ref="G38" si="22">SUM(G30:G37)</f>
        <v>938029.74636876537</v>
      </c>
      <c r="H38" s="6">
        <f t="shared" ref="H38" si="23">SUM(H30:H37)</f>
        <v>1193561.4479007302</v>
      </c>
      <c r="I38" s="6">
        <f t="shared" ref="I38" si="24">SUM(I30:I37)</f>
        <v>728984.5392652764</v>
      </c>
      <c r="J38" s="6">
        <f t="shared" ref="J38" si="25">SUM(J30:J37)</f>
        <v>131414.85432761986</v>
      </c>
      <c r="K38" s="6">
        <f t="shared" ref="K38" si="26">SUM(K30:K37)</f>
        <v>6601800</v>
      </c>
    </row>
    <row r="40" spans="2:12" x14ac:dyDescent="0.25">
      <c r="B40" t="s">
        <v>37</v>
      </c>
    </row>
    <row r="41" spans="2:12" x14ac:dyDescent="0.25">
      <c r="C41" s="66" t="s">
        <v>61</v>
      </c>
      <c r="D41" s="66" t="s">
        <v>62</v>
      </c>
      <c r="E41" s="66" t="s">
        <v>63</v>
      </c>
      <c r="F41" s="66" t="s">
        <v>64</v>
      </c>
      <c r="G41" s="66" t="s">
        <v>65</v>
      </c>
      <c r="H41" s="66" t="s">
        <v>59</v>
      </c>
      <c r="I41" s="66" t="s">
        <v>60</v>
      </c>
      <c r="J41" s="66" t="s">
        <v>66</v>
      </c>
    </row>
    <row r="42" spans="2:12" x14ac:dyDescent="0.25">
      <c r="B42" t="s">
        <v>61</v>
      </c>
      <c r="C42" s="1">
        <f>+$M$6/C38*C30</f>
        <v>4.3717831331540156E-5</v>
      </c>
      <c r="D42" s="1">
        <f>+$M$7/D38*D30</f>
        <v>12453.587085802657</v>
      </c>
      <c r="E42" s="1">
        <f>+$M$8/E38*E30</f>
        <v>7606.6658863558023</v>
      </c>
      <c r="F42" s="1">
        <f>+$M$9/F38*F30</f>
        <v>3849.4859097892618</v>
      </c>
      <c r="G42" s="1">
        <f>+$M$10/G38*G30</f>
        <v>6775.6930342988162</v>
      </c>
      <c r="H42" s="1">
        <f>+$M$11/H38*H30</f>
        <v>2724.1543376825439</v>
      </c>
      <c r="I42" s="1">
        <f>+$M$12/I38*I30</f>
        <v>2048.4430215567886</v>
      </c>
      <c r="J42" s="1">
        <f>+$M$13/J38*J30</f>
        <v>468.76793122731323</v>
      </c>
      <c r="K42" s="6">
        <f>SUM(C42:J42)</f>
        <v>35926.797250431016</v>
      </c>
      <c r="L42" s="2">
        <f t="shared" ref="L42:L50" si="27">+K42/K30</f>
        <v>0.97099452028191935</v>
      </c>
    </row>
    <row r="43" spans="2:12" x14ac:dyDescent="0.25">
      <c r="B43" t="s">
        <v>62</v>
      </c>
      <c r="C43" s="1">
        <f>+$M$6/C38*C31</f>
        <v>12755.168717904809</v>
      </c>
      <c r="D43" s="1">
        <f>+$M$7/D38*D31</f>
        <v>1059523.1437350612</v>
      </c>
      <c r="E43" s="1">
        <f>+$M$8/E38*E31</f>
        <v>140936.63184522299</v>
      </c>
      <c r="F43" s="1">
        <f>+$M$9/F38*F31</f>
        <v>71323.440067808639</v>
      </c>
      <c r="G43" s="1">
        <f>+$M$10/G38*G31</f>
        <v>28467.195282563291</v>
      </c>
      <c r="H43" s="1">
        <f>+$M$11/H38*H31</f>
        <v>21282.361454931201</v>
      </c>
      <c r="I43" s="1">
        <f>+$M$12/I38*I31</f>
        <v>8107.4614455558394</v>
      </c>
      <c r="J43" s="1">
        <f>+$M$13/J38*J31</f>
        <v>2591.3151352413365</v>
      </c>
      <c r="K43" s="6">
        <f t="shared" ref="K43:K49" si="28">SUM(C43:J43)</f>
        <v>1344986.717684289</v>
      </c>
      <c r="L43" s="2">
        <f t="shared" si="27"/>
        <v>0.96870042086736563</v>
      </c>
    </row>
    <row r="44" spans="2:12" x14ac:dyDescent="0.25">
      <c r="B44" t="s">
        <v>63</v>
      </c>
      <c r="C44" s="1">
        <f>+$M$6/C38*C32</f>
        <v>12267.421510211971</v>
      </c>
      <c r="D44" s="1">
        <f>+$M$7/D38*D32</f>
        <v>221917.26429846266</v>
      </c>
      <c r="E44" s="1">
        <f>+$M$8/E38*E32</f>
        <v>1311964.2847913837</v>
      </c>
      <c r="F44" s="1">
        <f>+$M$9/F38*F32</f>
        <v>165985.60078437711</v>
      </c>
      <c r="G44" s="1">
        <f>+$M$10/G38*G32</f>
        <v>83847.063697945778</v>
      </c>
      <c r="H44" s="1">
        <f>+$M$11/H38*H32</f>
        <v>49528.816176681103</v>
      </c>
      <c r="I44" s="1">
        <f>+$M$12/I38*I32</f>
        <v>37866.779923577305</v>
      </c>
      <c r="J44" s="1">
        <f>+$M$13/J38*J32</f>
        <v>12103.019002650504</v>
      </c>
      <c r="K44" s="6">
        <f t="shared" si="28"/>
        <v>1895480.2501852901</v>
      </c>
      <c r="L44" s="2">
        <f t="shared" si="27"/>
        <v>1.170242169607316</v>
      </c>
    </row>
    <row r="45" spans="2:12" x14ac:dyDescent="0.25">
      <c r="B45" t="s">
        <v>64</v>
      </c>
      <c r="C45" s="1">
        <f>+$M$6/C38*C33</f>
        <v>2592.1245778644393</v>
      </c>
      <c r="D45" s="1">
        <f>+$M$7/D38*D33</f>
        <v>46891.451032446355</v>
      </c>
      <c r="E45" s="1">
        <f>+$M$8/E38*E33</f>
        <v>69305.005641509983</v>
      </c>
      <c r="F45" s="1">
        <f>+$M$9/F38*F33</f>
        <v>389700.07312694431</v>
      </c>
      <c r="G45" s="1">
        <f>+$M$10/G38*G33</f>
        <v>6709.4003917343189</v>
      </c>
      <c r="H45" s="1">
        <f>+$M$11/H38*H33</f>
        <v>35175.752694251103</v>
      </c>
      <c r="I45" s="1">
        <f>+$M$12/I38*I33</f>
        <v>3986.8106245056197</v>
      </c>
      <c r="J45" s="1">
        <f>+$M$13/J38*J33</f>
        <v>2557.3860812571556</v>
      </c>
      <c r="K45" s="6">
        <f t="shared" si="28"/>
        <v>556918.00417051325</v>
      </c>
      <c r="L45" s="2">
        <f t="shared" si="27"/>
        <v>0.80242412229998372</v>
      </c>
    </row>
    <row r="46" spans="2:12" x14ac:dyDescent="0.25">
      <c r="B46" t="s">
        <v>65</v>
      </c>
      <c r="C46" s="1">
        <f>+$M$6/C38*C34</f>
        <v>5121.5953657949021</v>
      </c>
      <c r="D46" s="1">
        <f>+$M$7/D38*D34</f>
        <v>21008.956236063703</v>
      </c>
      <c r="E46" s="1">
        <f>+$M$8/E38*E34</f>
        <v>39298.905261092499</v>
      </c>
      <c r="F46" s="1">
        <f>+$M$9/F38*F34</f>
        <v>7531.5110117151362</v>
      </c>
      <c r="G46" s="1">
        <f>+$M$10/G38*G34</f>
        <v>731549.48823440052</v>
      </c>
      <c r="H46" s="1">
        <f>+$M$11/H38*H34</f>
        <v>5092.0717300690421</v>
      </c>
      <c r="I46" s="1">
        <f>+$M$12/I38*I34</f>
        <v>16725.505957277805</v>
      </c>
      <c r="J46" s="1">
        <f>+$M$13/J38*J34</f>
        <v>1336.4558383259659</v>
      </c>
      <c r="K46" s="6">
        <f t="shared" si="28"/>
        <v>827664.48963473958</v>
      </c>
      <c r="L46" s="2">
        <f t="shared" si="27"/>
        <v>0.94147881783526988</v>
      </c>
    </row>
    <row r="47" spans="2:12" x14ac:dyDescent="0.25">
      <c r="B47" t="s">
        <v>59</v>
      </c>
      <c r="C47" s="1">
        <f>+$M$6/C38*C35</f>
        <v>2504.2769952298213</v>
      </c>
      <c r="D47" s="1">
        <f>+$M$7/D38*D35</f>
        <v>19101.994881630813</v>
      </c>
      <c r="E47" s="1">
        <f>+$M$8/E38*E35</f>
        <v>28232.520723649093</v>
      </c>
      <c r="F47" s="1">
        <f>+$M$9/F38*F35</f>
        <v>48022.074666021246</v>
      </c>
      <c r="G47" s="1">
        <f>+$M$10/G38*G35</f>
        <v>6192.8937137995854</v>
      </c>
      <c r="H47" s="1">
        <f>+$M$11/H38*H35</f>
        <v>1109669.874689094</v>
      </c>
      <c r="I47" s="1">
        <f>+$M$12/I38*I35</f>
        <v>4294.3574566200659</v>
      </c>
      <c r="J47" s="1">
        <f>+$M$13/J38*J35</f>
        <v>20169.108511955608</v>
      </c>
      <c r="K47" s="6">
        <f t="shared" ref="K47" si="29">SUM(C47:J47)</f>
        <v>1238187.1016380005</v>
      </c>
      <c r="L47" s="2">
        <f t="shared" si="27"/>
        <v>0.99114877568147908</v>
      </c>
    </row>
    <row r="48" spans="2:12" x14ac:dyDescent="0.25">
      <c r="B48" t="s">
        <v>60</v>
      </c>
      <c r="C48" s="1">
        <f>+$M$6/C38*C36</f>
        <v>1270.696289437959</v>
      </c>
      <c r="D48" s="1">
        <f>+$M$7/D38*D36</f>
        <v>4910.3338440307243</v>
      </c>
      <c r="E48" s="1">
        <f>+$M$8/E38*E36</f>
        <v>14565.228487052376</v>
      </c>
      <c r="F48" s="1">
        <f>+$M$9/F38*F36</f>
        <v>3672.7413512863227</v>
      </c>
      <c r="G48" s="1">
        <f>+$M$10/G38*G36</f>
        <v>13726.050626749526</v>
      </c>
      <c r="H48" s="1">
        <f>+$M$11/H38*H36</f>
        <v>2897.7799961401579</v>
      </c>
      <c r="I48" s="1">
        <f>+$M$12/I38*I36</f>
        <v>619892.11712340335</v>
      </c>
      <c r="J48" s="1">
        <f>+$M$13/J38*J36</f>
        <v>773.94747539510081</v>
      </c>
      <c r="K48" s="6">
        <f t="shared" si="28"/>
        <v>661708.89519349544</v>
      </c>
      <c r="L48" s="2">
        <f t="shared" si="27"/>
        <v>0.95316582214171885</v>
      </c>
    </row>
    <row r="49" spans="1:12" x14ac:dyDescent="0.25">
      <c r="B49" t="s">
        <v>66</v>
      </c>
      <c r="C49" s="1">
        <f>+$M$6/C38*C37</f>
        <v>488.71649983826808</v>
      </c>
      <c r="D49" s="1">
        <f>+$M$7/D38*D37</f>
        <v>2637.7133309462188</v>
      </c>
      <c r="E49" s="1">
        <f>+$M$8/E38*E37</f>
        <v>7824.0906970673341</v>
      </c>
      <c r="F49" s="1">
        <f>+$M$9/F38*F37</f>
        <v>3959.5175265024309</v>
      </c>
      <c r="G49" s="1">
        <f>+$M$10/G38*G37</f>
        <v>1843.3261296191301</v>
      </c>
      <c r="H49" s="1">
        <f>+$M$11/H38*H37</f>
        <v>22873.633365595168</v>
      </c>
      <c r="I49" s="1">
        <f>+$M$12/I38*I37</f>
        <v>1300.7466697253815</v>
      </c>
      <c r="J49" s="1">
        <f>+$M$13/J38*J37</f>
        <v>2.3947016543631881E-5</v>
      </c>
      <c r="K49" s="6">
        <f t="shared" si="28"/>
        <v>40927.744243240952</v>
      </c>
      <c r="L49" s="2">
        <f t="shared" si="27"/>
        <v>1.0231936060810236</v>
      </c>
    </row>
    <row r="50" spans="1:12" s="4" customFormat="1" x14ac:dyDescent="0.25">
      <c r="B50" s="4" t="s">
        <v>15</v>
      </c>
      <c r="C50" s="6">
        <f>SUM(C42:C49)</f>
        <v>37000</v>
      </c>
      <c r="D50" s="6">
        <f t="shared" ref="D50" si="30">SUM(D42:D49)</f>
        <v>1388444.4444444443</v>
      </c>
      <c r="E50" s="6">
        <f>SUM(E42:E49)</f>
        <v>1619733.333333334</v>
      </c>
      <c r="F50" s="6">
        <f t="shared" ref="F50:G50" si="31">SUM(F42:F49)</f>
        <v>694044.44444444461</v>
      </c>
      <c r="G50" s="6">
        <f t="shared" si="31"/>
        <v>879111.11111111089</v>
      </c>
      <c r="H50" s="6">
        <f t="shared" ref="H50" si="32">SUM(H42:H49)</f>
        <v>1249244.4444444445</v>
      </c>
      <c r="I50" s="6">
        <f t="shared" ref="I50" si="33">SUM(I42:I49)</f>
        <v>694222.22222222213</v>
      </c>
      <c r="J50" s="6">
        <f t="shared" ref="J50" si="34">SUM(J42:J49)</f>
        <v>40000</v>
      </c>
      <c r="K50" s="6">
        <f t="shared" ref="K50" si="35">SUM(K42:K49)</f>
        <v>6601800</v>
      </c>
      <c r="L50" s="7">
        <f t="shared" si="27"/>
        <v>1</v>
      </c>
    </row>
    <row r="52" spans="1:12" x14ac:dyDescent="0.25">
      <c r="A52" t="s">
        <v>17</v>
      </c>
      <c r="B52" t="s">
        <v>36</v>
      </c>
    </row>
    <row r="53" spans="1:12" x14ac:dyDescent="0.25">
      <c r="C53" s="66" t="s">
        <v>61</v>
      </c>
      <c r="D53" s="66" t="s">
        <v>62</v>
      </c>
      <c r="E53" s="66" t="s">
        <v>63</v>
      </c>
      <c r="F53" s="66" t="s">
        <v>64</v>
      </c>
      <c r="G53" s="66" t="s">
        <v>65</v>
      </c>
      <c r="H53" s="66" t="s">
        <v>59</v>
      </c>
      <c r="I53" s="66" t="s">
        <v>60</v>
      </c>
      <c r="J53" s="66" t="s">
        <v>66</v>
      </c>
    </row>
    <row r="54" spans="1:12" x14ac:dyDescent="0.25">
      <c r="B54" t="s">
        <v>61</v>
      </c>
      <c r="C54" s="1">
        <f t="shared" ref="C54:J54" si="36">+$L$6/$K42*C42</f>
        <v>4.5023767300815536E-5</v>
      </c>
      <c r="D54" s="1">
        <f t="shared" si="36"/>
        <v>12825.599759499026</v>
      </c>
      <c r="E54" s="1">
        <f t="shared" si="36"/>
        <v>7833.8916723724415</v>
      </c>
      <c r="F54" s="1">
        <f t="shared" si="36"/>
        <v>3964.4774809559158</v>
      </c>
      <c r="G54" s="1">
        <f t="shared" si="36"/>
        <v>6978.0960579793546</v>
      </c>
      <c r="H54" s="1">
        <f t="shared" si="36"/>
        <v>2805.5300836214919</v>
      </c>
      <c r="I54" s="1">
        <f t="shared" si="36"/>
        <v>2109.633966793182</v>
      </c>
      <c r="J54" s="1">
        <f t="shared" si="36"/>
        <v>482.77093375481741</v>
      </c>
      <c r="K54" s="6">
        <f>SUM(C54:J54)</f>
        <v>36999.999999999993</v>
      </c>
    </row>
    <row r="55" spans="1:12" x14ac:dyDescent="0.25">
      <c r="B55" t="s">
        <v>62</v>
      </c>
      <c r="C55" s="1">
        <f t="shared" ref="C55:J55" si="37">+$L$7/$K43*C43</f>
        <v>13167.299655433149</v>
      </c>
      <c r="D55" s="1">
        <f t="shared" si="37"/>
        <v>1093757.2864749804</v>
      </c>
      <c r="E55" s="1">
        <f t="shared" si="37"/>
        <v>145490.42078357891</v>
      </c>
      <c r="F55" s="1">
        <f t="shared" si="37"/>
        <v>73627.964364820116</v>
      </c>
      <c r="G55" s="1">
        <f t="shared" si="37"/>
        <v>29386.99588576004</v>
      </c>
      <c r="H55" s="1">
        <f t="shared" si="37"/>
        <v>21970.013635252857</v>
      </c>
      <c r="I55" s="1">
        <f t="shared" si="37"/>
        <v>8369.4207939916996</v>
      </c>
      <c r="J55" s="1">
        <f t="shared" si="37"/>
        <v>2675.0428506277476</v>
      </c>
      <c r="K55" s="6">
        <f t="shared" ref="K55:K61" si="38">SUM(C55:J55)</f>
        <v>1388444.444444445</v>
      </c>
    </row>
    <row r="56" spans="1:12" x14ac:dyDescent="0.25">
      <c r="B56" t="s">
        <v>63</v>
      </c>
      <c r="C56" s="1">
        <f t="shared" ref="C56:J56" si="39">+$L$8/$K44*C44</f>
        <v>10482.80589164583</v>
      </c>
      <c r="D56" s="1">
        <f t="shared" si="39"/>
        <v>189633.62461372311</v>
      </c>
      <c r="E56" s="1">
        <f t="shared" si="39"/>
        <v>1121104.9463647543</v>
      </c>
      <c r="F56" s="1">
        <f t="shared" si="39"/>
        <v>141838.67672455771</v>
      </c>
      <c r="G56" s="1">
        <f t="shared" si="39"/>
        <v>71649.326844956653</v>
      </c>
      <c r="H56" s="1">
        <f t="shared" si="39"/>
        <v>42323.56127903072</v>
      </c>
      <c r="I56" s="1">
        <f t="shared" si="39"/>
        <v>32358.071608617389</v>
      </c>
      <c r="J56" s="1">
        <f t="shared" si="39"/>
        <v>10342.320006047781</v>
      </c>
      <c r="K56" s="6">
        <f t="shared" si="38"/>
        <v>1619733.3333333337</v>
      </c>
    </row>
    <row r="57" spans="1:12" x14ac:dyDescent="0.25">
      <c r="B57" t="s">
        <v>64</v>
      </c>
      <c r="C57" s="1">
        <f>+$L$9/$K45*C45</f>
        <v>3230.3672158242789</v>
      </c>
      <c r="D57" s="1">
        <f t="shared" ref="D57:J57" si="40">+$L$9/$K45*D45</f>
        <v>58437.240019706347</v>
      </c>
      <c r="E57" s="1">
        <f t="shared" si="40"/>
        <v>86369.544129432979</v>
      </c>
      <c r="F57" s="1">
        <f t="shared" si="40"/>
        <v>485653.48709850491</v>
      </c>
      <c r="G57" s="1">
        <f t="shared" si="40"/>
        <v>8361.4141266132447</v>
      </c>
      <c r="H57" s="1">
        <f t="shared" si="40"/>
        <v>43836.858485045334</v>
      </c>
      <c r="I57" s="1">
        <f t="shared" si="40"/>
        <v>4968.458093057131</v>
      </c>
      <c r="J57" s="1">
        <f t="shared" si="40"/>
        <v>3187.0752762603074</v>
      </c>
      <c r="K57" s="6">
        <f t="shared" si="38"/>
        <v>694044.44444444461</v>
      </c>
    </row>
    <row r="58" spans="1:12" x14ac:dyDescent="0.25">
      <c r="B58" t="s">
        <v>65</v>
      </c>
      <c r="C58" s="1">
        <f>+$L$10/$K46*C46</f>
        <v>5439.9475259262008</v>
      </c>
      <c r="D58" s="1">
        <f t="shared" ref="D58:J58" si="41">+$L$10/$K46*D46</f>
        <v>22314.847491066575</v>
      </c>
      <c r="E58" s="1">
        <f t="shared" si="41"/>
        <v>41741.677578526891</v>
      </c>
      <c r="F58" s="1">
        <f t="shared" si="41"/>
        <v>7999.6606073753637</v>
      </c>
      <c r="G58" s="1">
        <f t="shared" si="41"/>
        <v>777021.71772323316</v>
      </c>
      <c r="H58" s="1">
        <f t="shared" si="41"/>
        <v>5408.5887367887635</v>
      </c>
      <c r="I58" s="1">
        <f t="shared" si="41"/>
        <v>17765.143134855163</v>
      </c>
      <c r="J58" s="1">
        <f t="shared" si="41"/>
        <v>1419.5283133388612</v>
      </c>
      <c r="K58" s="6">
        <f t="shared" si="38"/>
        <v>879111.11111111101</v>
      </c>
    </row>
    <row r="59" spans="1:12" x14ac:dyDescent="0.25">
      <c r="B59" t="s">
        <v>59</v>
      </c>
      <c r="C59" s="1">
        <f t="shared" ref="C59:J59" si="42">+$L$11/$K47*C47</f>
        <v>2526.6408602562906</v>
      </c>
      <c r="D59" s="1">
        <f t="shared" si="42"/>
        <v>19272.580817644612</v>
      </c>
      <c r="E59" s="1">
        <f t="shared" si="42"/>
        <v>28484.644703553618</v>
      </c>
      <c r="F59" s="1">
        <f t="shared" si="42"/>
        <v>48450.924668703708</v>
      </c>
      <c r="G59" s="1">
        <f t="shared" si="42"/>
        <v>6248.1979151329424</v>
      </c>
      <c r="H59" s="1">
        <f t="shared" si="42"/>
        <v>1119579.5242002131</v>
      </c>
      <c r="I59" s="1">
        <f t="shared" si="42"/>
        <v>4332.7072201319297</v>
      </c>
      <c r="J59" s="1">
        <f t="shared" si="42"/>
        <v>20349.224058807962</v>
      </c>
      <c r="K59" s="6">
        <f t="shared" si="38"/>
        <v>1249244.4444444443</v>
      </c>
    </row>
    <row r="60" spans="1:12" x14ac:dyDescent="0.25">
      <c r="B60" t="s">
        <v>60</v>
      </c>
      <c r="C60" s="1">
        <f t="shared" ref="C60:J60" si="43">+$L$12/$K48*C48</f>
        <v>1333.1324517939222</v>
      </c>
      <c r="D60" s="1">
        <f t="shared" si="43"/>
        <v>5151.6050302742033</v>
      </c>
      <c r="E60" s="1">
        <f t="shared" si="43"/>
        <v>15280.89672196281</v>
      </c>
      <c r="F60" s="1">
        <f t="shared" si="43"/>
        <v>3853.2029432547697</v>
      </c>
      <c r="G60" s="1">
        <f t="shared" si="43"/>
        <v>14400.485527174838</v>
      </c>
      <c r="H60" s="1">
        <f t="shared" si="43"/>
        <v>3040.1635568814067</v>
      </c>
      <c r="I60" s="1">
        <f t="shared" si="43"/>
        <v>650350.76030163874</v>
      </c>
      <c r="J60" s="1">
        <f t="shared" si="43"/>
        <v>811.97568924164455</v>
      </c>
      <c r="K60" s="6">
        <f t="shared" si="38"/>
        <v>694222.22222222236</v>
      </c>
    </row>
    <row r="61" spans="1:12" x14ac:dyDescent="0.25">
      <c r="B61" t="s">
        <v>66</v>
      </c>
      <c r="C61" s="1">
        <f t="shared" ref="C61:J61" si="44">+$L$13/$K49*C49</f>
        <v>477.6383442329369</v>
      </c>
      <c r="D61" s="1">
        <f t="shared" si="44"/>
        <v>2577.9220230363185</v>
      </c>
      <c r="E61" s="1">
        <f t="shared" si="44"/>
        <v>7646.7353300170707</v>
      </c>
      <c r="F61" s="1">
        <f t="shared" si="44"/>
        <v>3869.7637504479167</v>
      </c>
      <c r="G61" s="1">
        <f t="shared" si="44"/>
        <v>1801.541876985852</v>
      </c>
      <c r="H61" s="1">
        <f t="shared" si="44"/>
        <v>22355.137121316089</v>
      </c>
      <c r="I61" s="1">
        <f t="shared" si="44"/>
        <v>1271.2615305596223</v>
      </c>
      <c r="J61" s="1">
        <f t="shared" si="44"/>
        <v>2.3404189003244792E-5</v>
      </c>
      <c r="K61" s="6">
        <f t="shared" si="38"/>
        <v>39999.999999999993</v>
      </c>
    </row>
    <row r="62" spans="1:12" s="4" customFormat="1" x14ac:dyDescent="0.25">
      <c r="B62" s="4" t="s">
        <v>15</v>
      </c>
      <c r="C62" s="6">
        <f>SUM(C54:C61)</f>
        <v>36657.831990136379</v>
      </c>
      <c r="D62" s="6">
        <f t="shared" ref="D62:K62" si="45">SUM(D54:D61)</f>
        <v>1403970.7062299307</v>
      </c>
      <c r="E62" s="6">
        <f t="shared" si="45"/>
        <v>1453952.7572841987</v>
      </c>
      <c r="F62" s="6">
        <f t="shared" si="45"/>
        <v>769258.15763862024</v>
      </c>
      <c r="G62" s="6">
        <f t="shared" si="45"/>
        <v>915847.77595783619</v>
      </c>
      <c r="H62" s="6">
        <f t="shared" si="45"/>
        <v>1261319.3770981499</v>
      </c>
      <c r="I62" s="6">
        <f t="shared" si="45"/>
        <v>721525.45664964488</v>
      </c>
      <c r="J62" s="6">
        <f t="shared" si="45"/>
        <v>39267.937151483311</v>
      </c>
      <c r="K62" s="6">
        <f t="shared" si="45"/>
        <v>6601800</v>
      </c>
    </row>
    <row r="64" spans="1:12" x14ac:dyDescent="0.25">
      <c r="B64" t="s">
        <v>37</v>
      </c>
    </row>
    <row r="65" spans="1:12" x14ac:dyDescent="0.25">
      <c r="C65" s="66" t="s">
        <v>61</v>
      </c>
      <c r="D65" s="66" t="s">
        <v>62</v>
      </c>
      <c r="E65" s="66" t="s">
        <v>63</v>
      </c>
      <c r="F65" s="66" t="s">
        <v>64</v>
      </c>
      <c r="G65" s="66" t="s">
        <v>65</v>
      </c>
      <c r="H65" s="66" t="s">
        <v>59</v>
      </c>
      <c r="I65" s="66" t="s">
        <v>60</v>
      </c>
      <c r="J65" s="66" t="s">
        <v>66</v>
      </c>
    </row>
    <row r="66" spans="1:12" x14ac:dyDescent="0.25">
      <c r="B66" t="s">
        <v>61</v>
      </c>
      <c r="C66" s="1">
        <f>+$M$6/C62*C54</f>
        <v>4.5444023819477851E-5</v>
      </c>
      <c r="D66" s="1">
        <f>+$M$7/D62*D54</f>
        <v>12683.763737893858</v>
      </c>
      <c r="E66" s="1">
        <f>+$M$8/E62*E54</f>
        <v>8727.1167566442618</v>
      </c>
      <c r="F66" s="1">
        <f>+$M$9/F62*F54</f>
        <v>3576.8532884056353</v>
      </c>
      <c r="G66" s="1">
        <f>+$M$10/G62*G54</f>
        <v>6698.1893061371757</v>
      </c>
      <c r="H66" s="1">
        <f>+$M$11/H62*H54</f>
        <v>2778.672027341082</v>
      </c>
      <c r="I66" s="1">
        <f>+$M$12/I62*I54</f>
        <v>2029.8033381984978</v>
      </c>
      <c r="J66" s="1">
        <f>+$M$13/J62*J54</f>
        <v>491.77111788932478</v>
      </c>
      <c r="K66" s="6">
        <f>SUM(C66:J66)</f>
        <v>36986.169617953863</v>
      </c>
      <c r="L66" s="2">
        <f t="shared" ref="L66:L74" si="46">+K66/K54</f>
        <v>0.9996262058906451</v>
      </c>
    </row>
    <row r="67" spans="1:12" x14ac:dyDescent="0.25">
      <c r="B67" t="s">
        <v>62</v>
      </c>
      <c r="C67" s="1">
        <f>+$M$6/C62*C55</f>
        <v>13290.204597536374</v>
      </c>
      <c r="D67" s="1">
        <f>+$M$7/D62*D55</f>
        <v>1081661.6196037</v>
      </c>
      <c r="E67" s="1">
        <f>+$M$8/E62*E55</f>
        <v>162079.32688544216</v>
      </c>
      <c r="F67" s="1">
        <f>+$M$9/F62*F55</f>
        <v>66429.038308831354</v>
      </c>
      <c r="G67" s="1">
        <f>+$M$10/G62*G55</f>
        <v>28208.218967752913</v>
      </c>
      <c r="H67" s="1">
        <f>+$M$11/H62*H55</f>
        <v>21759.689081564484</v>
      </c>
      <c r="I67" s="1">
        <f>+$M$12/I62*I55</f>
        <v>8052.7136621031277</v>
      </c>
      <c r="J67" s="1">
        <f>+$M$13/J62*J55</f>
        <v>2724.9130406909599</v>
      </c>
      <c r="K67" s="6">
        <f t="shared" ref="K67:K73" si="47">SUM(C67:J67)</f>
        <v>1384205.7241476218</v>
      </c>
      <c r="L67" s="2">
        <f t="shared" si="46"/>
        <v>0.99694714447251853</v>
      </c>
    </row>
    <row r="68" spans="1:12" x14ac:dyDescent="0.25">
      <c r="B68" t="s">
        <v>63</v>
      </c>
      <c r="C68" s="1">
        <f>+$M$6/C62*C56</f>
        <v>10580.6534902353</v>
      </c>
      <c r="D68" s="1">
        <f>+$M$7/D62*D56</f>
        <v>187536.50016089916</v>
      </c>
      <c r="E68" s="1">
        <f>+$M$8/E62*E56</f>
        <v>1248934.0129480744</v>
      </c>
      <c r="F68" s="1">
        <f>+$M$9/F62*F56</f>
        <v>127970.49288397246</v>
      </c>
      <c r="G68" s="1">
        <f>+$M$10/G62*G56</f>
        <v>68775.315054030143</v>
      </c>
      <c r="H68" s="1">
        <f>+$M$11/H62*H56</f>
        <v>41918.38701358415</v>
      </c>
      <c r="I68" s="1">
        <f>+$M$12/I62*I56</f>
        <v>31133.610286279865</v>
      </c>
      <c r="J68" s="1">
        <f>+$M$13/J62*J56</f>
        <v>10535.129427502518</v>
      </c>
      <c r="K68" s="6">
        <f t="shared" si="47"/>
        <v>1727384.1012645781</v>
      </c>
      <c r="L68" s="2">
        <f t="shared" si="46"/>
        <v>1.0664620315676929</v>
      </c>
    </row>
    <row r="69" spans="1:12" x14ac:dyDescent="0.25">
      <c r="B69" t="s">
        <v>64</v>
      </c>
      <c r="C69" s="1">
        <f>+$M$6/C62*C57</f>
        <v>3260.519798815676</v>
      </c>
      <c r="D69" s="1">
        <f>+$M$7/D62*D57</f>
        <v>57790.992998638758</v>
      </c>
      <c r="E69" s="1">
        <f>+$M$8/E62*E57</f>
        <v>96217.451984172047</v>
      </c>
      <c r="F69" s="1">
        <f>+$M$9/F62*F57</f>
        <v>438169.03506161377</v>
      </c>
      <c r="G69" s="1">
        <f>+$M$10/G62*G57</f>
        <v>8026.0194502514323</v>
      </c>
      <c r="H69" s="1">
        <f>+$M$11/H62*H57</f>
        <v>43417.197038810576</v>
      </c>
      <c r="I69" s="1">
        <f>+$M$12/I62*I57</f>
        <v>4780.4467418187851</v>
      </c>
      <c r="J69" s="1">
        <f>+$M$13/J62*J57</f>
        <v>3246.491165518144</v>
      </c>
      <c r="K69" s="6">
        <f t="shared" si="47"/>
        <v>654908.15423963929</v>
      </c>
      <c r="L69" s="2">
        <f t="shared" si="46"/>
        <v>0.94361126219210301</v>
      </c>
    </row>
    <row r="70" spans="1:12" x14ac:dyDescent="0.25">
      <c r="B70" t="s">
        <v>65</v>
      </c>
      <c r="C70" s="1">
        <f>+$M$6/C62*C58</f>
        <v>5490.7245609458805</v>
      </c>
      <c r="D70" s="1">
        <f>+$M$7/D62*D58</f>
        <v>22068.071570235676</v>
      </c>
      <c r="E70" s="1">
        <f>+$M$8/E62*E58</f>
        <v>46501.088996509316</v>
      </c>
      <c r="F70" s="1">
        <f>+$M$9/F62*F58</f>
        <v>7217.4990240379093</v>
      </c>
      <c r="G70" s="1">
        <f>+$M$10/G62*G58</f>
        <v>745853.67083599663</v>
      </c>
      <c r="H70" s="1">
        <f>+$M$11/H62*H58</f>
        <v>5356.8109349614697</v>
      </c>
      <c r="I70" s="1">
        <f>+$M$12/I62*I58</f>
        <v>17092.892609004077</v>
      </c>
      <c r="J70" s="1">
        <f>+$M$13/J62*J58</f>
        <v>1445.9922433539289</v>
      </c>
      <c r="K70" s="6">
        <f t="shared" si="47"/>
        <v>851026.7507750449</v>
      </c>
      <c r="L70" s="2">
        <f t="shared" si="46"/>
        <v>0.96805368515867096</v>
      </c>
    </row>
    <row r="71" spans="1:12" x14ac:dyDescent="0.25">
      <c r="B71" t="s">
        <v>59</v>
      </c>
      <c r="C71" s="1">
        <f>+$M$6/C62*C59</f>
        <v>2550.2247883791165</v>
      </c>
      <c r="D71" s="1">
        <f>+$M$7/D62*D59</f>
        <v>19059.4487816777</v>
      </c>
      <c r="E71" s="1">
        <f>+$M$8/E62*E59</f>
        <v>31732.481185070759</v>
      </c>
      <c r="F71" s="1">
        <f>+$M$9/F62*F59</f>
        <v>43713.667200793381</v>
      </c>
      <c r="G71" s="1">
        <f>+$M$10/G62*G59</f>
        <v>5997.5689801396957</v>
      </c>
      <c r="H71" s="1">
        <f>+$M$11/H62*H59</f>
        <v>1108861.5033716685</v>
      </c>
      <c r="I71" s="1">
        <f>+$M$12/I62*I59</f>
        <v>4168.753308531981</v>
      </c>
      <c r="J71" s="1">
        <f>+$M$13/J62*J59</f>
        <v>20728.589821570789</v>
      </c>
      <c r="K71" s="6">
        <f t="shared" si="47"/>
        <v>1236812.2374378319</v>
      </c>
      <c r="L71" s="2">
        <f t="shared" si="46"/>
        <v>0.99004821909603036</v>
      </c>
    </row>
    <row r="72" spans="1:12" x14ac:dyDescent="0.25">
      <c r="B72" t="s">
        <v>60</v>
      </c>
      <c r="C72" s="1">
        <f>+$M$6/C62*C60</f>
        <v>1345.5760485139265</v>
      </c>
      <c r="D72" s="1">
        <f>+$M$7/D62*D60</f>
        <v>5094.6343485067409</v>
      </c>
      <c r="E72" s="1">
        <f>+$M$8/E62*E60</f>
        <v>17023.233842906255</v>
      </c>
      <c r="F72" s="1">
        <f>+$M$9/F62*F60</f>
        <v>3476.4585458439515</v>
      </c>
      <c r="G72" s="1">
        <f>+$M$10/G62*G60</f>
        <v>13822.850439412947</v>
      </c>
      <c r="H72" s="1">
        <f>+$M$11/H62*H60</f>
        <v>3011.0592944145537</v>
      </c>
      <c r="I72" s="1">
        <f>+$M$12/I62*I60</f>
        <v>625740.84653501969</v>
      </c>
      <c r="J72" s="1">
        <f>+$M$13/J62*J60</f>
        <v>827.1131596338239</v>
      </c>
      <c r="K72" s="6">
        <f t="shared" si="47"/>
        <v>670341.77221425192</v>
      </c>
      <c r="L72" s="2">
        <f t="shared" si="46"/>
        <v>0.96560114435471611</v>
      </c>
    </row>
    <row r="73" spans="1:12" x14ac:dyDescent="0.25">
      <c r="B73" t="s">
        <v>66</v>
      </c>
      <c r="C73" s="1">
        <f>+$M$6/C62*C61</f>
        <v>482.09667012969788</v>
      </c>
      <c r="D73" s="1">
        <f>+$M$7/D62*D61</f>
        <v>2549.4132428925273</v>
      </c>
      <c r="E73" s="1">
        <f>+$M$8/E62*E61</f>
        <v>8518.6207345149232</v>
      </c>
      <c r="F73" s="1">
        <f>+$M$9/F62*F61</f>
        <v>3491.4001309461519</v>
      </c>
      <c r="G73" s="1">
        <f>+$M$10/G62*G61</f>
        <v>1729.2780773899501</v>
      </c>
      <c r="H73" s="1">
        <f>+$M$11/H62*H61</f>
        <v>22141.125682099744</v>
      </c>
      <c r="I73" s="1">
        <f>+$M$12/I62*I61</f>
        <v>1223.1557412661925</v>
      </c>
      <c r="J73" s="1">
        <f>+$M$13/J62*J61</f>
        <v>2.3840507753650329E-5</v>
      </c>
      <c r="K73" s="6">
        <f t="shared" si="47"/>
        <v>40135.090303079691</v>
      </c>
      <c r="L73" s="2">
        <f t="shared" si="46"/>
        <v>1.0033772575769924</v>
      </c>
    </row>
    <row r="74" spans="1:12" s="4" customFormat="1" x14ac:dyDescent="0.25">
      <c r="B74" s="4" t="s">
        <v>15</v>
      </c>
      <c r="C74" s="6">
        <f>SUM(C66:C73)</f>
        <v>36999.999999999993</v>
      </c>
      <c r="D74" s="6">
        <f t="shared" ref="D74" si="48">SUM(D66:D73)</f>
        <v>1388444.4444444447</v>
      </c>
      <c r="E74" s="6">
        <f>SUM(E66:E73)</f>
        <v>1619733.333333334</v>
      </c>
      <c r="F74" s="6">
        <f t="shared" ref="F74:K74" si="49">SUM(F66:F73)</f>
        <v>694044.44444444461</v>
      </c>
      <c r="G74" s="6">
        <f t="shared" si="49"/>
        <v>879111.11111111089</v>
      </c>
      <c r="H74" s="6">
        <f t="shared" si="49"/>
        <v>1249244.4444444445</v>
      </c>
      <c r="I74" s="6">
        <f t="shared" si="49"/>
        <v>694222.22222222225</v>
      </c>
      <c r="J74" s="6">
        <f t="shared" si="49"/>
        <v>39999.999999999993</v>
      </c>
      <c r="K74" s="6">
        <f t="shared" si="49"/>
        <v>6601800.0000000019</v>
      </c>
      <c r="L74" s="7">
        <f t="shared" si="46"/>
        <v>1.0000000000000002</v>
      </c>
    </row>
    <row r="76" spans="1:12" x14ac:dyDescent="0.25">
      <c r="A76" t="s">
        <v>18</v>
      </c>
      <c r="B76" t="s">
        <v>36</v>
      </c>
    </row>
    <row r="77" spans="1:12" x14ac:dyDescent="0.25">
      <c r="C77" s="66" t="s">
        <v>61</v>
      </c>
      <c r="D77" s="66" t="s">
        <v>62</v>
      </c>
      <c r="E77" s="66" t="s">
        <v>63</v>
      </c>
      <c r="F77" s="66" t="s">
        <v>64</v>
      </c>
      <c r="G77" s="66" t="s">
        <v>65</v>
      </c>
      <c r="H77" s="66" t="s">
        <v>59</v>
      </c>
      <c r="I77" s="66" t="s">
        <v>60</v>
      </c>
      <c r="J77" s="66" t="s">
        <v>66</v>
      </c>
    </row>
    <row r="78" spans="1:12" x14ac:dyDescent="0.25">
      <c r="B78" t="s">
        <v>61</v>
      </c>
      <c r="C78" s="1">
        <f t="shared" ref="C78:J78" si="50">+$L$6/$K66*C66</f>
        <v>4.5461016879792815E-5</v>
      </c>
      <c r="D78" s="1">
        <f t="shared" si="50"/>
        <v>12688.506626927518</v>
      </c>
      <c r="E78" s="1">
        <f t="shared" si="50"/>
        <v>8730.3801213060378</v>
      </c>
      <c r="F78" s="1">
        <f t="shared" si="50"/>
        <v>3578.1907950469727</v>
      </c>
      <c r="G78" s="1">
        <f t="shared" si="50"/>
        <v>6700.6939860777629</v>
      </c>
      <c r="H78" s="1">
        <f t="shared" si="50"/>
        <v>2779.7110669636222</v>
      </c>
      <c r="I78" s="1">
        <f t="shared" si="50"/>
        <v>2030.5623504437722</v>
      </c>
      <c r="J78" s="1">
        <f t="shared" si="50"/>
        <v>491.95500777329823</v>
      </c>
      <c r="K78" s="6">
        <f>SUM(C78:J78)</f>
        <v>37000.000000000007</v>
      </c>
    </row>
    <row r="79" spans="1:12" x14ac:dyDescent="0.25">
      <c r="B79" t="s">
        <v>62</v>
      </c>
      <c r="C79" s="1">
        <f t="shared" ref="C79:J79" si="51">+$L$7/$K67*C67</f>
        <v>13330.901915134302</v>
      </c>
      <c r="D79" s="1">
        <f t="shared" si="51"/>
        <v>1084973.8881352665</v>
      </c>
      <c r="E79" s="1">
        <f t="shared" si="51"/>
        <v>162575.64684755454</v>
      </c>
      <c r="F79" s="1">
        <f t="shared" si="51"/>
        <v>66632.457575249617</v>
      </c>
      <c r="G79" s="1">
        <f t="shared" si="51"/>
        <v>28294.59828853593</v>
      </c>
      <c r="H79" s="1">
        <f t="shared" si="51"/>
        <v>21826.321688375421</v>
      </c>
      <c r="I79" s="1">
        <f t="shared" si="51"/>
        <v>8077.3727140407127</v>
      </c>
      <c r="J79" s="1">
        <f t="shared" si="51"/>
        <v>2733.2572802871127</v>
      </c>
      <c r="K79" s="6">
        <f t="shared" ref="K79:K85" si="52">SUM(C79:J79)</f>
        <v>1388444.4444444443</v>
      </c>
    </row>
    <row r="80" spans="1:12" x14ac:dyDescent="0.25">
      <c r="B80" t="s">
        <v>63</v>
      </c>
      <c r="C80" s="1">
        <f t="shared" ref="C80:J80" si="53">+$L$8/$K68*C68</f>
        <v>9921.2659963916394</v>
      </c>
      <c r="D80" s="1">
        <f t="shared" si="53"/>
        <v>175849.20476280022</v>
      </c>
      <c r="E80" s="1">
        <f t="shared" si="53"/>
        <v>1171100.3073519163</v>
      </c>
      <c r="F80" s="1">
        <f t="shared" si="53"/>
        <v>119995.35763674266</v>
      </c>
      <c r="G80" s="1">
        <f t="shared" si="53"/>
        <v>64489.229825585848</v>
      </c>
      <c r="H80" s="1">
        <f t="shared" si="53"/>
        <v>39306.028506204166</v>
      </c>
      <c r="I80" s="1">
        <f t="shared" si="53"/>
        <v>29193.360255417287</v>
      </c>
      <c r="J80" s="1">
        <f t="shared" si="53"/>
        <v>9878.5789982752012</v>
      </c>
      <c r="K80" s="6">
        <f t="shared" si="52"/>
        <v>1619733.3333333333</v>
      </c>
    </row>
    <row r="81" spans="2:12" x14ac:dyDescent="0.25">
      <c r="B81" t="s">
        <v>64</v>
      </c>
      <c r="C81" s="1">
        <f>+$L$9/$K69*C69</f>
        <v>3455.3633783907612</v>
      </c>
      <c r="D81" s="1">
        <f t="shared" ref="D81:J81" si="54">+$L$9/$K69*D69</f>
        <v>61244.492636071882</v>
      </c>
      <c r="E81" s="1">
        <f t="shared" si="54"/>
        <v>101967.25689840676</v>
      </c>
      <c r="F81" s="1">
        <f t="shared" si="54"/>
        <v>464353.33343065804</v>
      </c>
      <c r="G81" s="1">
        <f t="shared" si="54"/>
        <v>8505.6418589220611</v>
      </c>
      <c r="H81" s="1">
        <f t="shared" si="54"/>
        <v>46011.741040423884</v>
      </c>
      <c r="I81" s="1">
        <f t="shared" si="54"/>
        <v>5066.1187857310324</v>
      </c>
      <c r="J81" s="1">
        <f t="shared" si="54"/>
        <v>3440.4964158399516</v>
      </c>
      <c r="K81" s="6">
        <f t="shared" si="52"/>
        <v>694044.44444444438</v>
      </c>
    </row>
    <row r="82" spans="2:12" x14ac:dyDescent="0.25">
      <c r="B82" t="s">
        <v>65</v>
      </c>
      <c r="C82" s="1">
        <f>+$L$10/$K70*C70</f>
        <v>5671.9215526212383</v>
      </c>
      <c r="D82" s="1">
        <f t="shared" ref="D82:J82" si="55">+$L$10/$K70*D70</f>
        <v>22796.330315728883</v>
      </c>
      <c r="E82" s="1">
        <f t="shared" si="55"/>
        <v>48035.651027853324</v>
      </c>
      <c r="F82" s="1">
        <f t="shared" si="55"/>
        <v>7455.6805419886487</v>
      </c>
      <c r="G82" s="1">
        <f t="shared" si="55"/>
        <v>770467.26051535644</v>
      </c>
      <c r="H82" s="1">
        <f t="shared" si="55"/>
        <v>5533.5887018326357</v>
      </c>
      <c r="I82" s="1">
        <f t="shared" si="55"/>
        <v>17656.967656915047</v>
      </c>
      <c r="J82" s="1">
        <f t="shared" si="55"/>
        <v>1493.7107988147582</v>
      </c>
      <c r="K82" s="6">
        <f t="shared" si="52"/>
        <v>879111.11111111112</v>
      </c>
    </row>
    <row r="83" spans="2:12" x14ac:dyDescent="0.25">
      <c r="B83" t="s">
        <v>59</v>
      </c>
      <c r="C83" s="1">
        <f t="shared" ref="C83:J83" si="56">+$L$11/$K71*C71</f>
        <v>2575.8591745234544</v>
      </c>
      <c r="D83" s="1">
        <f t="shared" si="56"/>
        <v>19251.03082259978</v>
      </c>
      <c r="E83" s="1">
        <f t="shared" si="56"/>
        <v>32051.450195066558</v>
      </c>
      <c r="F83" s="1">
        <f t="shared" si="56"/>
        <v>44153.068868409682</v>
      </c>
      <c r="G83" s="1">
        <f t="shared" si="56"/>
        <v>6057.8554301282556</v>
      </c>
      <c r="H83" s="1">
        <f t="shared" si="56"/>
        <v>1120007.5733524589</v>
      </c>
      <c r="I83" s="1">
        <f t="shared" si="56"/>
        <v>4210.6568428942655</v>
      </c>
      <c r="J83" s="1">
        <f t="shared" si="56"/>
        <v>20936.949758363444</v>
      </c>
      <c r="K83" s="6">
        <f t="shared" si="52"/>
        <v>1249244.4444444443</v>
      </c>
    </row>
    <row r="84" spans="2:12" x14ac:dyDescent="0.25">
      <c r="B84" t="s">
        <v>60</v>
      </c>
      <c r="C84" s="1">
        <f t="shared" ref="C84:J84" si="57">+$L$12/$K72*C72</f>
        <v>1393.5112405165351</v>
      </c>
      <c r="D84" s="1">
        <f t="shared" si="57"/>
        <v>5276.1270823796913</v>
      </c>
      <c r="E84" s="1">
        <f t="shared" si="57"/>
        <v>17629.674470075734</v>
      </c>
      <c r="F84" s="1">
        <f t="shared" si="57"/>
        <v>3600.3049148902669</v>
      </c>
      <c r="G84" s="1">
        <f t="shared" si="57"/>
        <v>14315.279678598934</v>
      </c>
      <c r="H84" s="1">
        <f t="shared" si="57"/>
        <v>3118.326145343126</v>
      </c>
      <c r="I84" s="1">
        <f t="shared" si="57"/>
        <v>648032.4202113332</v>
      </c>
      <c r="J84" s="1">
        <f t="shared" si="57"/>
        <v>856.5784790847157</v>
      </c>
      <c r="K84" s="6">
        <f t="shared" si="52"/>
        <v>694222.22222222225</v>
      </c>
    </row>
    <row r="85" spans="2:12" x14ac:dyDescent="0.25">
      <c r="B85" t="s">
        <v>66</v>
      </c>
      <c r="C85" s="1">
        <f t="shared" ref="C85:J85" si="58">+$L$13/$K73*C73</f>
        <v>480.4739857208744</v>
      </c>
      <c r="D85" s="1">
        <f t="shared" si="58"/>
        <v>2540.8321980996293</v>
      </c>
      <c r="E85" s="1">
        <f t="shared" si="58"/>
        <v>8489.9479933261919</v>
      </c>
      <c r="F85" s="1">
        <f t="shared" si="58"/>
        <v>3479.6484618132235</v>
      </c>
      <c r="G85" s="1">
        <f t="shared" si="58"/>
        <v>1723.4575174305835</v>
      </c>
      <c r="H85" s="1">
        <f t="shared" si="58"/>
        <v>22066.601086382296</v>
      </c>
      <c r="I85" s="1">
        <f t="shared" si="58"/>
        <v>1219.0387334669442</v>
      </c>
      <c r="J85" s="1">
        <f t="shared" si="58"/>
        <v>2.3760263224643572E-5</v>
      </c>
      <c r="K85" s="6">
        <f t="shared" si="52"/>
        <v>40000.000000000007</v>
      </c>
    </row>
    <row r="86" spans="2:12" s="4" customFormat="1" x14ac:dyDescent="0.25">
      <c r="B86" s="4" t="s">
        <v>15</v>
      </c>
      <c r="C86" s="6">
        <f>SUM(C78:C85)</f>
        <v>36829.297288759823</v>
      </c>
      <c r="D86" s="6">
        <f t="shared" ref="D86:K86" si="59">SUM(D78:D85)</f>
        <v>1384620.4125798743</v>
      </c>
      <c r="E86" s="6">
        <f t="shared" si="59"/>
        <v>1550580.3149055054</v>
      </c>
      <c r="F86" s="6">
        <f t="shared" si="59"/>
        <v>713248.04222479928</v>
      </c>
      <c r="G86" s="6">
        <f t="shared" si="59"/>
        <v>900554.0171006358</v>
      </c>
      <c r="H86" s="6">
        <f t="shared" si="59"/>
        <v>1260649.8915879838</v>
      </c>
      <c r="I86" s="6">
        <f t="shared" si="59"/>
        <v>715486.49755024235</v>
      </c>
      <c r="J86" s="6">
        <f t="shared" si="59"/>
        <v>39831.526762198751</v>
      </c>
      <c r="K86" s="6">
        <f t="shared" si="59"/>
        <v>6601799.9999999991</v>
      </c>
    </row>
    <row r="88" spans="2:12" x14ac:dyDescent="0.25">
      <c r="B88" t="s">
        <v>37</v>
      </c>
    </row>
    <row r="89" spans="2:12" x14ac:dyDescent="0.25">
      <c r="C89" s="66" t="s">
        <v>61</v>
      </c>
      <c r="D89" s="66" t="s">
        <v>62</v>
      </c>
      <c r="E89" s="66" t="s">
        <v>63</v>
      </c>
      <c r="F89" s="66" t="s">
        <v>64</v>
      </c>
      <c r="G89" s="66" t="s">
        <v>65</v>
      </c>
      <c r="H89" s="66" t="s">
        <v>59</v>
      </c>
      <c r="I89" s="66" t="s">
        <v>60</v>
      </c>
      <c r="J89" s="66" t="s">
        <v>66</v>
      </c>
    </row>
    <row r="90" spans="2:12" x14ac:dyDescent="0.25">
      <c r="B90" t="s">
        <v>61</v>
      </c>
      <c r="C90" s="1">
        <f>+$M$6/C86*C78</f>
        <v>4.5671727357819892E-5</v>
      </c>
      <c r="D90" s="1">
        <f>+$M$7/D86*D78</f>
        <v>12723.549627315453</v>
      </c>
      <c r="E90" s="1">
        <f>+$M$8/E86*E78</f>
        <v>9119.7389514208226</v>
      </c>
      <c r="F90" s="1">
        <f>+$M$9/F86*F78</f>
        <v>3481.8510468226195</v>
      </c>
      <c r="G90" s="1">
        <f>+$M$10/G86*G78</f>
        <v>6541.145143387982</v>
      </c>
      <c r="H90" s="1">
        <f>+$M$11/H86*H78</f>
        <v>2754.5622545454266</v>
      </c>
      <c r="I90" s="1">
        <f>+$M$12/I86*I78</f>
        <v>1970.2139902184056</v>
      </c>
      <c r="J90" s="1">
        <f>+$M$13/J86*J78</f>
        <v>494.03580305656516</v>
      </c>
      <c r="K90" s="6">
        <f>SUM(C90:J90)</f>
        <v>37085.096862439001</v>
      </c>
      <c r="L90" s="2">
        <f t="shared" ref="L90:L98" si="60">+K90/K78</f>
        <v>1.0022999152010539</v>
      </c>
    </row>
    <row r="91" spans="2:12" x14ac:dyDescent="0.25">
      <c r="B91" t="s">
        <v>62</v>
      </c>
      <c r="C91" s="1">
        <f>+$M$6/C86*C79</f>
        <v>13392.69025397629</v>
      </c>
      <c r="D91" s="1">
        <f>+$M$7/D86*D79</f>
        <v>1087970.3589967103</v>
      </c>
      <c r="E91" s="1">
        <f>+$M$8/E86*E79</f>
        <v>169826.22045170233</v>
      </c>
      <c r="F91" s="1">
        <f>+$M$9/F86*F79</f>
        <v>64838.4352455138</v>
      </c>
      <c r="G91" s="1">
        <f>+$M$10/G86*G79</f>
        <v>27620.881443581093</v>
      </c>
      <c r="H91" s="1">
        <f>+$M$11/H86*H79</f>
        <v>21628.85293831582</v>
      </c>
      <c r="I91" s="1">
        <f>+$M$12/I86*I79</f>
        <v>7837.3130093412019</v>
      </c>
      <c r="J91" s="1">
        <f>+$M$13/J86*J79</f>
        <v>2744.8179896343327</v>
      </c>
      <c r="K91" s="6">
        <f t="shared" ref="K91:K97" si="61">SUM(C91:J91)</f>
        <v>1395859.5703287753</v>
      </c>
      <c r="L91" s="2">
        <f t="shared" si="60"/>
        <v>1.0053405996285996</v>
      </c>
    </row>
    <row r="92" spans="2:12" x14ac:dyDescent="0.25">
      <c r="B92" t="s">
        <v>63</v>
      </c>
      <c r="C92" s="1">
        <f>+$M$6/C86*C80</f>
        <v>9967.2507728928158</v>
      </c>
      <c r="D92" s="1">
        <f>+$M$7/D86*D80</f>
        <v>176334.86347204843</v>
      </c>
      <c r="E92" s="1">
        <f>+$M$8/E86*E80</f>
        <v>1223329.2182678129</v>
      </c>
      <c r="F92" s="1">
        <f>+$M$9/F86*F80</f>
        <v>116764.584543587</v>
      </c>
      <c r="G92" s="1">
        <f>+$M$10/G86*G80</f>
        <v>62953.690073135476</v>
      </c>
      <c r="H92" s="1">
        <f>+$M$11/H86*H80</f>
        <v>38950.416029225918</v>
      </c>
      <c r="I92" s="1">
        <f>+$M$12/I86*I80</f>
        <v>28325.732910461444</v>
      </c>
      <c r="J92" s="1">
        <f>+$M$13/J86*J80</f>
        <v>9920.3618854502474</v>
      </c>
      <c r="K92" s="6">
        <f t="shared" si="61"/>
        <v>1666546.1179546143</v>
      </c>
      <c r="L92" s="2">
        <f t="shared" si="60"/>
        <v>1.0289015380852493</v>
      </c>
    </row>
    <row r="93" spans="2:12" x14ac:dyDescent="0.25">
      <c r="B93" t="s">
        <v>64</v>
      </c>
      <c r="C93" s="1">
        <f>+$M$6/C86*C81</f>
        <v>3471.3788861640069</v>
      </c>
      <c r="D93" s="1">
        <f>+$M$7/D86*D81</f>
        <v>61413.637110067757</v>
      </c>
      <c r="E93" s="1">
        <f>+$M$8/E86*E81</f>
        <v>106514.80824260162</v>
      </c>
      <c r="F93" s="1">
        <f>+$M$9/F86*F81</f>
        <v>451851.01430005912</v>
      </c>
      <c r="G93" s="1">
        <f>+$M$10/G86*G81</f>
        <v>8303.1157746471508</v>
      </c>
      <c r="H93" s="1">
        <f>+$M$11/H86*H81</f>
        <v>45595.460133313565</v>
      </c>
      <c r="I93" s="1">
        <f>+$M$12/I86*I81</f>
        <v>4915.5536177326321</v>
      </c>
      <c r="J93" s="1">
        <f>+$M$13/J86*J81</f>
        <v>3455.0484960120384</v>
      </c>
      <c r="K93" s="6">
        <f t="shared" si="61"/>
        <v>685520.01656059781</v>
      </c>
      <c r="L93" s="2">
        <f t="shared" si="60"/>
        <v>0.98771774927084099</v>
      </c>
    </row>
    <row r="94" spans="2:12" x14ac:dyDescent="0.25">
      <c r="B94" t="s">
        <v>65</v>
      </c>
      <c r="C94" s="1">
        <f>+$M$6/C86*C82</f>
        <v>5698.2107424307196</v>
      </c>
      <c r="D94" s="1">
        <f>+$M$7/D86*D82</f>
        <v>22859.289010206157</v>
      </c>
      <c r="E94" s="1">
        <f>+$M$8/E86*E82</f>
        <v>50177.952351293192</v>
      </c>
      <c r="F94" s="1">
        <f>+$M$9/F86*F82</f>
        <v>7254.942675452673</v>
      </c>
      <c r="G94" s="1">
        <f>+$M$10/G86*G82</f>
        <v>752121.82346047822</v>
      </c>
      <c r="H94" s="1">
        <f>+$M$11/H86*H82</f>
        <v>5483.5247991789511</v>
      </c>
      <c r="I94" s="1">
        <f>+$M$12/I86*I82</f>
        <v>17132.20216797831</v>
      </c>
      <c r="J94" s="1">
        <f>+$M$13/J86*J82</f>
        <v>1500.0286659685182</v>
      </c>
      <c r="K94" s="6">
        <f t="shared" si="61"/>
        <v>862227.97387298674</v>
      </c>
      <c r="L94" s="2">
        <f t="shared" si="60"/>
        <v>0.98079521800516689</v>
      </c>
    </row>
    <row r="95" spans="2:12" x14ac:dyDescent="0.25">
      <c r="B95" t="s">
        <v>59</v>
      </c>
      <c r="C95" s="1">
        <f>+$M$6/C86*C83</f>
        <v>2587.798206143214</v>
      </c>
      <c r="D95" s="1">
        <f>+$M$7/D86*D83</f>
        <v>19304.198141687815</v>
      </c>
      <c r="E95" s="1">
        <f>+$M$8/E86*E83</f>
        <v>33480.885681040163</v>
      </c>
      <c r="F95" s="1">
        <f>+$M$9/F86*F83</f>
        <v>42964.284988018735</v>
      </c>
      <c r="G95" s="1">
        <f>+$M$10/G86*G83</f>
        <v>5913.6130837284436</v>
      </c>
      <c r="H95" s="1">
        <f>+$M$11/H86*H83</f>
        <v>1109874.5560385527</v>
      </c>
      <c r="I95" s="1">
        <f>+$M$12/I86*I83</f>
        <v>4085.5160237094451</v>
      </c>
      <c r="J95" s="1">
        <f>+$M$13/J86*J83</f>
        <v>21025.505633626075</v>
      </c>
      <c r="K95" s="6">
        <f t="shared" si="61"/>
        <v>1239236.3577965065</v>
      </c>
      <c r="L95" s="2">
        <f t="shared" si="60"/>
        <v>0.99198868828879327</v>
      </c>
    </row>
    <row r="96" spans="2:12" x14ac:dyDescent="0.25">
      <c r="B96" t="s">
        <v>60</v>
      </c>
      <c r="C96" s="1">
        <f>+$M$6/C86*C84</f>
        <v>1399.9701241882697</v>
      </c>
      <c r="D96" s="1">
        <f>+$M$7/D86*D84</f>
        <v>5290.6986414158237</v>
      </c>
      <c r="E96" s="1">
        <f>+$M$8/E86*E84</f>
        <v>18415.925392898818</v>
      </c>
      <c r="F96" s="1">
        <f>+$M$9/F86*F84</f>
        <v>3503.3697627704996</v>
      </c>
      <c r="G96" s="1">
        <f>+$M$10/G86*G84</f>
        <v>13974.421506259396</v>
      </c>
      <c r="H96" s="1">
        <f>+$M$11/H86*H84</f>
        <v>3090.1137889511169</v>
      </c>
      <c r="I96" s="1">
        <f>+$M$12/I86*I84</f>
        <v>628772.88162879087</v>
      </c>
      <c r="J96" s="1">
        <f>+$M$13/J86*J84</f>
        <v>860.20150239145028</v>
      </c>
      <c r="K96" s="6">
        <f t="shared" si="61"/>
        <v>675307.58234766626</v>
      </c>
      <c r="L96" s="2">
        <f t="shared" si="60"/>
        <v>0.9727541999246152</v>
      </c>
    </row>
    <row r="97" spans="1:12" x14ac:dyDescent="0.25">
      <c r="B97" t="s">
        <v>66</v>
      </c>
      <c r="C97" s="1">
        <f>+$M$6/C86*C85</f>
        <v>482.70096853295098</v>
      </c>
      <c r="D97" s="1">
        <f>+$M$7/D86*D85</f>
        <v>2547.8494449925561</v>
      </c>
      <c r="E97" s="1">
        <f>+$M$8/E86*E85</f>
        <v>8868.58399456394</v>
      </c>
      <c r="F97" s="1">
        <f>+$M$9/F86*F85</f>
        <v>3385.9618822198781</v>
      </c>
      <c r="G97" s="1">
        <f>+$M$10/G86*G85</f>
        <v>1682.4206258933223</v>
      </c>
      <c r="H97" s="1">
        <f>+$M$11/H86*H85</f>
        <v>21866.958462361385</v>
      </c>
      <c r="I97" s="1">
        <f>+$M$12/I86*I85</f>
        <v>1182.8088739899081</v>
      </c>
      <c r="J97" s="1">
        <f>+$M$13/J86*J85</f>
        <v>2.3860760714994972E-5</v>
      </c>
      <c r="K97" s="6">
        <f t="shared" si="61"/>
        <v>40017.284276414706</v>
      </c>
      <c r="L97" s="2">
        <f t="shared" si="60"/>
        <v>1.0004321069103674</v>
      </c>
    </row>
    <row r="98" spans="1:12" s="4" customFormat="1" x14ac:dyDescent="0.25">
      <c r="B98" s="4" t="s">
        <v>15</v>
      </c>
      <c r="C98" s="6">
        <f>SUM(C90:C97)</f>
        <v>37000</v>
      </c>
      <c r="D98" s="6">
        <f t="shared" ref="D98" si="62">SUM(D90:D97)</f>
        <v>1388444.4444444445</v>
      </c>
      <c r="E98" s="6">
        <f>SUM(E90:E97)</f>
        <v>1619733.3333333337</v>
      </c>
      <c r="F98" s="6">
        <f t="shared" ref="F98:K98" si="63">SUM(F90:F97)</f>
        <v>694044.44444444426</v>
      </c>
      <c r="G98" s="6">
        <f t="shared" si="63"/>
        <v>879111.11111111101</v>
      </c>
      <c r="H98" s="6">
        <f t="shared" si="63"/>
        <v>1249244.444444445</v>
      </c>
      <c r="I98" s="6">
        <f t="shared" si="63"/>
        <v>694222.22222222213</v>
      </c>
      <c r="J98" s="6">
        <f t="shared" si="63"/>
        <v>39999.999999999993</v>
      </c>
      <c r="K98" s="6">
        <f t="shared" si="63"/>
        <v>6601800.0000000009</v>
      </c>
      <c r="L98" s="7">
        <f t="shared" si="60"/>
        <v>1.0000000000000002</v>
      </c>
    </row>
    <row r="100" spans="1:12" x14ac:dyDescent="0.25">
      <c r="A100" t="s">
        <v>19</v>
      </c>
      <c r="B100" t="s">
        <v>36</v>
      </c>
    </row>
    <row r="101" spans="1:12" x14ac:dyDescent="0.25">
      <c r="C101" s="66" t="s">
        <v>61</v>
      </c>
      <c r="D101" s="66" t="s">
        <v>62</v>
      </c>
      <c r="E101" s="66" t="s">
        <v>63</v>
      </c>
      <c r="F101" s="66" t="s">
        <v>64</v>
      </c>
      <c r="G101" s="66" t="s">
        <v>65</v>
      </c>
      <c r="H101" s="66" t="s">
        <v>59</v>
      </c>
      <c r="I101" s="66" t="s">
        <v>60</v>
      </c>
      <c r="J101" s="66" t="s">
        <v>66</v>
      </c>
    </row>
    <row r="102" spans="1:12" x14ac:dyDescent="0.25">
      <c r="B102" t="s">
        <v>61</v>
      </c>
      <c r="C102" s="1">
        <f t="shared" ref="C102:J102" si="64">+$L$6/$K90*C90</f>
        <v>4.556692728908241E-5</v>
      </c>
      <c r="D102" s="1">
        <f t="shared" si="64"/>
        <v>12694.353690295586</v>
      </c>
      <c r="E102" s="1">
        <f t="shared" si="64"/>
        <v>9098.8124543455342</v>
      </c>
      <c r="F102" s="1">
        <f t="shared" si="64"/>
        <v>3473.8614600443079</v>
      </c>
      <c r="G102" s="1">
        <f t="shared" si="64"/>
        <v>6526.1355849520114</v>
      </c>
      <c r="H102" s="1">
        <f t="shared" si="64"/>
        <v>2748.2415320696518</v>
      </c>
      <c r="I102" s="1">
        <f t="shared" si="64"/>
        <v>1965.6930628625216</v>
      </c>
      <c r="J102" s="1">
        <f t="shared" si="64"/>
        <v>492.90216986346366</v>
      </c>
      <c r="K102" s="6">
        <f>SUM(C102:J102)</f>
        <v>36999.999999999993</v>
      </c>
    </row>
    <row r="103" spans="1:12" x14ac:dyDescent="0.25">
      <c r="B103" t="s">
        <v>62</v>
      </c>
      <c r="C103" s="1">
        <f t="shared" ref="C103:J103" si="65">+$L$7/$K91*C91</f>
        <v>13321.545214551088</v>
      </c>
      <c r="D103" s="1">
        <f t="shared" si="65"/>
        <v>1082190.8111525951</v>
      </c>
      <c r="E103" s="1">
        <f t="shared" si="65"/>
        <v>168924.06465474569</v>
      </c>
      <c r="F103" s="1">
        <f t="shared" si="65"/>
        <v>64493.998620434613</v>
      </c>
      <c r="G103" s="1">
        <f t="shared" si="65"/>
        <v>27474.152992314255</v>
      </c>
      <c r="H103" s="1">
        <f t="shared" si="65"/>
        <v>21513.955515480142</v>
      </c>
      <c r="I103" s="1">
        <f t="shared" si="65"/>
        <v>7795.6794067965839</v>
      </c>
      <c r="J103" s="1">
        <f t="shared" si="65"/>
        <v>2730.2368875268185</v>
      </c>
      <c r="K103" s="6">
        <f t="shared" ref="K103:K109" si="66">SUM(C103:J103)</f>
        <v>1388444.4444444443</v>
      </c>
    </row>
    <row r="104" spans="1:12" x14ac:dyDescent="0.25">
      <c r="B104" t="s">
        <v>63</v>
      </c>
      <c r="C104" s="1">
        <f t="shared" ref="C104:J104" si="67">+$L$8/$K92*C92</f>
        <v>9687.2736641462616</v>
      </c>
      <c r="D104" s="1">
        <f t="shared" si="67"/>
        <v>171381.66962040082</v>
      </c>
      <c r="E104" s="1">
        <f t="shared" si="67"/>
        <v>1188966.2644925062</v>
      </c>
      <c r="F104" s="1">
        <f t="shared" si="67"/>
        <v>113484.70210364534</v>
      </c>
      <c r="G104" s="1">
        <f t="shared" si="67"/>
        <v>61185.33964901069</v>
      </c>
      <c r="H104" s="1">
        <f t="shared" si="67"/>
        <v>37856.310431522266</v>
      </c>
      <c r="I104" s="1">
        <f t="shared" si="67"/>
        <v>27530.071500500108</v>
      </c>
      <c r="J104" s="1">
        <f t="shared" si="67"/>
        <v>9641.7018716015373</v>
      </c>
      <c r="K104" s="6">
        <f t="shared" si="66"/>
        <v>1619733.3333333333</v>
      </c>
    </row>
    <row r="105" spans="1:12" x14ac:dyDescent="0.25">
      <c r="B105" t="s">
        <v>64</v>
      </c>
      <c r="C105" s="1">
        <f>+$L$9/$K93*C93</f>
        <v>3514.5454141394844</v>
      </c>
      <c r="D105" s="1">
        <f t="shared" ref="D105:J105" si="68">+$L$9/$K93*D93</f>
        <v>62177.314476129359</v>
      </c>
      <c r="E105" s="1">
        <f t="shared" si="68"/>
        <v>107839.31778206238</v>
      </c>
      <c r="F105" s="1">
        <f t="shared" si="68"/>
        <v>457469.77274998592</v>
      </c>
      <c r="G105" s="1">
        <f t="shared" si="68"/>
        <v>8406.3648555234813</v>
      </c>
      <c r="H105" s="1">
        <f t="shared" si="68"/>
        <v>46162.438780687429</v>
      </c>
      <c r="I105" s="1">
        <f t="shared" si="68"/>
        <v>4976.6784300083937</v>
      </c>
      <c r="J105" s="1">
        <f t="shared" si="68"/>
        <v>3498.0119559080981</v>
      </c>
      <c r="K105" s="6">
        <f t="shared" si="66"/>
        <v>694044.4444444445</v>
      </c>
    </row>
    <row r="106" spans="1:12" x14ac:dyDescent="0.25">
      <c r="B106" t="s">
        <v>65</v>
      </c>
      <c r="C106" s="1">
        <f>+$L$10/$K94*C94</f>
        <v>5809.7864241429252</v>
      </c>
      <c r="D106" s="1">
        <f t="shared" ref="D106:J106" si="69">+$L$10/$K94*D94</f>
        <v>23306.892805512976</v>
      </c>
      <c r="E106" s="1">
        <f t="shared" si="69"/>
        <v>51160.47818152071</v>
      </c>
      <c r="F106" s="1">
        <f t="shared" si="69"/>
        <v>7397.0004566380876</v>
      </c>
      <c r="G106" s="1">
        <f t="shared" si="69"/>
        <v>766848.99115863745</v>
      </c>
      <c r="H106" s="1">
        <f t="shared" si="69"/>
        <v>5590.8967524656737</v>
      </c>
      <c r="I106" s="1">
        <f t="shared" si="69"/>
        <v>17467.664863643386</v>
      </c>
      <c r="J106" s="1">
        <f t="shared" si="69"/>
        <v>1529.4004685498128</v>
      </c>
      <c r="K106" s="6">
        <f t="shared" si="66"/>
        <v>879111.11111111089</v>
      </c>
    </row>
    <row r="107" spans="1:12" x14ac:dyDescent="0.25">
      <c r="B107" t="s">
        <v>59</v>
      </c>
      <c r="C107" s="1">
        <f t="shared" ref="C107:J107" si="70">+$L$11/$K95*C95</f>
        <v>2608.6972933201837</v>
      </c>
      <c r="D107" s="1">
        <f t="shared" si="70"/>
        <v>19460.099061198038</v>
      </c>
      <c r="E107" s="1">
        <f t="shared" si="70"/>
        <v>33751.277687244183</v>
      </c>
      <c r="F107" s="1">
        <f t="shared" si="70"/>
        <v>43311.265032803218</v>
      </c>
      <c r="G107" s="1">
        <f t="shared" si="70"/>
        <v>5961.3714889527464</v>
      </c>
      <c r="H107" s="1">
        <f t="shared" si="70"/>
        <v>1118837.9153325991</v>
      </c>
      <c r="I107" s="1">
        <f t="shared" si="70"/>
        <v>4118.5106966865415</v>
      </c>
      <c r="J107" s="1">
        <f t="shared" si="70"/>
        <v>21195.307851640559</v>
      </c>
      <c r="K107" s="6">
        <f t="shared" si="66"/>
        <v>1249244.4444444445</v>
      </c>
    </row>
    <row r="108" spans="1:12" x14ac:dyDescent="0.25">
      <c r="B108" t="s">
        <v>60</v>
      </c>
      <c r="C108" s="1">
        <f t="shared" ref="C108:J108" si="71">+$L$12/$K96*C96</f>
        <v>1439.181783328987</v>
      </c>
      <c r="D108" s="1">
        <f t="shared" si="71"/>
        <v>5438.8854263757821</v>
      </c>
      <c r="E108" s="1">
        <f t="shared" si="71"/>
        <v>18931.735678268964</v>
      </c>
      <c r="F108" s="1">
        <f t="shared" si="71"/>
        <v>3601.4953860307132</v>
      </c>
      <c r="G108" s="1">
        <f t="shared" si="71"/>
        <v>14365.830039430681</v>
      </c>
      <c r="H108" s="1">
        <f t="shared" si="71"/>
        <v>3176.6645563602697</v>
      </c>
      <c r="I108" s="1">
        <f t="shared" si="71"/>
        <v>646384.13453009853</v>
      </c>
      <c r="J108" s="1">
        <f t="shared" si="71"/>
        <v>884.29482232830514</v>
      </c>
      <c r="K108" s="6">
        <f t="shared" si="66"/>
        <v>694222.22222222213</v>
      </c>
    </row>
    <row r="109" spans="1:12" x14ac:dyDescent="0.25">
      <c r="B109" t="s">
        <v>66</v>
      </c>
      <c r="C109" s="1">
        <f t="shared" ref="C109:J109" si="72">+$L$13/$K97*C97</f>
        <v>482.49248019805697</v>
      </c>
      <c r="D109" s="1">
        <f t="shared" si="72"/>
        <v>2546.7489771605533</v>
      </c>
      <c r="E109" s="1">
        <f t="shared" si="72"/>
        <v>8864.7534733294087</v>
      </c>
      <c r="F109" s="1">
        <f t="shared" si="72"/>
        <v>3384.4994166338156</v>
      </c>
      <c r="G109" s="1">
        <f t="shared" si="72"/>
        <v>1681.6939543145395</v>
      </c>
      <c r="H109" s="1">
        <f t="shared" si="72"/>
        <v>21857.51367965695</v>
      </c>
      <c r="I109" s="1">
        <f t="shared" si="72"/>
        <v>1182.297994856217</v>
      </c>
      <c r="J109" s="1">
        <f t="shared" si="72"/>
        <v>2.3850454768674016E-5</v>
      </c>
      <c r="K109" s="6">
        <f t="shared" si="66"/>
        <v>40000</v>
      </c>
    </row>
    <row r="110" spans="1:12" s="4" customFormat="1" x14ac:dyDescent="0.25">
      <c r="B110" s="4" t="s">
        <v>15</v>
      </c>
      <c r="C110" s="6">
        <f>SUM(C102:C109)</f>
        <v>36863.522319393916</v>
      </c>
      <c r="D110" s="6">
        <f t="shared" ref="D110:K110" si="73">SUM(D102:D109)</f>
        <v>1379196.7752096681</v>
      </c>
      <c r="E110" s="6">
        <f t="shared" si="73"/>
        <v>1587536.704404023</v>
      </c>
      <c r="F110" s="6">
        <f t="shared" si="73"/>
        <v>696616.59522621601</v>
      </c>
      <c r="G110" s="6">
        <f t="shared" si="73"/>
        <v>892449.87972313585</v>
      </c>
      <c r="H110" s="6">
        <f t="shared" si="73"/>
        <v>1257743.9365808414</v>
      </c>
      <c r="I110" s="6">
        <f t="shared" si="73"/>
        <v>711420.73048545234</v>
      </c>
      <c r="J110" s="6">
        <f t="shared" si="73"/>
        <v>39971.856051269046</v>
      </c>
      <c r="K110" s="6">
        <f t="shared" si="73"/>
        <v>6601800</v>
      </c>
    </row>
    <row r="112" spans="1:12" x14ac:dyDescent="0.25">
      <c r="B112" t="s">
        <v>37</v>
      </c>
    </row>
    <row r="113" spans="1:12" x14ac:dyDescent="0.25">
      <c r="C113" s="66" t="s">
        <v>61</v>
      </c>
      <c r="D113" s="66" t="s">
        <v>62</v>
      </c>
      <c r="E113" s="66" t="s">
        <v>63</v>
      </c>
      <c r="F113" s="66" t="s">
        <v>64</v>
      </c>
      <c r="G113" s="66" t="s">
        <v>65</v>
      </c>
      <c r="H113" s="66" t="s">
        <v>59</v>
      </c>
      <c r="I113" s="66" t="s">
        <v>60</v>
      </c>
      <c r="J113" s="66" t="s">
        <v>66</v>
      </c>
    </row>
    <row r="114" spans="1:12" x14ac:dyDescent="0.25">
      <c r="B114" t="s">
        <v>61</v>
      </c>
      <c r="C114" s="1">
        <f>+$M$6/C110*C102</f>
        <v>4.5735627081112007E-5</v>
      </c>
      <c r="D114" s="1">
        <f>+$M$7/D110*D102</f>
        <v>12779.470757118244</v>
      </c>
      <c r="E114" s="1">
        <f>+$M$8/E110*E102</f>
        <v>9283.3443064137537</v>
      </c>
      <c r="F114" s="1">
        <f>+$M$9/F110*F102</f>
        <v>3461.0347551804689</v>
      </c>
      <c r="G114" s="1">
        <f>+$M$10/G110*G102</f>
        <v>6428.5944070369196</v>
      </c>
      <c r="H114" s="1">
        <f>+$M$11/H110*H102</f>
        <v>2729.6696617458356</v>
      </c>
      <c r="I114" s="1">
        <f>+$M$12/I110*I102</f>
        <v>1918.1726759298183</v>
      </c>
      <c r="J114" s="1">
        <f>+$M$13/J110*J102</f>
        <v>493.24921938201038</v>
      </c>
      <c r="K114" s="6">
        <f>SUM(C114:J114)</f>
        <v>37093.535828542677</v>
      </c>
      <c r="L114" s="2">
        <f t="shared" ref="L114:L122" si="74">+K114/K102</f>
        <v>1.0025279953660184</v>
      </c>
    </row>
    <row r="115" spans="1:12" x14ac:dyDescent="0.25">
      <c r="B115" t="s">
        <v>62</v>
      </c>
      <c r="C115" s="1">
        <f>+$M$6/C110*C103</f>
        <v>13370.864798751933</v>
      </c>
      <c r="D115" s="1">
        <f>+$M$7/D110*D103</f>
        <v>1089447.0220503709</v>
      </c>
      <c r="E115" s="1">
        <f>+$M$8/E110*E103</f>
        <v>172349.9920124136</v>
      </c>
      <c r="F115" s="1">
        <f>+$M$9/F110*F103</f>
        <v>64255.864343835514</v>
      </c>
      <c r="G115" s="1">
        <f>+$M$10/G110*G103</f>
        <v>27063.517753403652</v>
      </c>
      <c r="H115" s="1">
        <f>+$M$11/H110*H103</f>
        <v>21368.570043598073</v>
      </c>
      <c r="I115" s="1">
        <f>+$M$12/I110*I103</f>
        <v>7607.2198202959262</v>
      </c>
      <c r="J115" s="1">
        <f>+$M$13/J110*J103</f>
        <v>2732.1592312600528</v>
      </c>
      <c r="K115" s="6">
        <f t="shared" ref="K115:K121" si="75">SUM(C115:J115)</f>
        <v>1398195.2100539296</v>
      </c>
      <c r="L115" s="2">
        <f t="shared" si="74"/>
        <v>1.0070227985343605</v>
      </c>
    </row>
    <row r="116" spans="1:12" x14ac:dyDescent="0.25">
      <c r="B116" t="s">
        <v>63</v>
      </c>
      <c r="C116" s="1">
        <f>+$M$6/C110*C104</f>
        <v>9723.1382955730733</v>
      </c>
      <c r="D116" s="1">
        <f>+$M$7/D110*D104</f>
        <v>172530.8029580366</v>
      </c>
      <c r="E116" s="1">
        <f>+$M$8/E110*E104</f>
        <v>1213079.5372887435</v>
      </c>
      <c r="F116" s="1">
        <f>+$M$9/F110*F104</f>
        <v>113065.67710878399</v>
      </c>
      <c r="G116" s="1">
        <f>+$M$10/G110*G104</f>
        <v>60270.848979484806</v>
      </c>
      <c r="H116" s="1">
        <f>+$M$11/H110*H104</f>
        <v>37600.487760891527</v>
      </c>
      <c r="I116" s="1">
        <f>+$M$12/I110*I104</f>
        <v>26864.535423324538</v>
      </c>
      <c r="J116" s="1">
        <f>+$M$13/J110*J104</f>
        <v>9648.4905371767727</v>
      </c>
      <c r="K116" s="6">
        <f t="shared" si="75"/>
        <v>1642783.5183520147</v>
      </c>
      <c r="L116" s="2">
        <f t="shared" si="74"/>
        <v>1.014230851797836</v>
      </c>
    </row>
    <row r="117" spans="1:12" x14ac:dyDescent="0.25">
      <c r="B117" t="s">
        <v>64</v>
      </c>
      <c r="C117" s="1">
        <f>+$M$6/C110*C105</f>
        <v>3527.5571117833138</v>
      </c>
      <c r="D117" s="1">
        <f>+$M$7/D110*D105</f>
        <v>62594.220350995914</v>
      </c>
      <c r="E117" s="1">
        <f>+$M$8/E110*E105</f>
        <v>110026.39319832654</v>
      </c>
      <c r="F117" s="1">
        <f>+$M$9/F110*F105</f>
        <v>455780.63522199809</v>
      </c>
      <c r="G117" s="1">
        <f>+$M$10/G110*G105</f>
        <v>8280.7213227898883</v>
      </c>
      <c r="H117" s="1">
        <f>+$M$11/H110*H105</f>
        <v>45850.48554918947</v>
      </c>
      <c r="I117" s="1">
        <f>+$M$12/I110*I105</f>
        <v>4856.3678438331308</v>
      </c>
      <c r="J117" s="1">
        <f>+$M$13/J110*J105</f>
        <v>3500.4748855509215</v>
      </c>
      <c r="K117" s="6">
        <f t="shared" si="75"/>
        <v>694416.85548446735</v>
      </c>
      <c r="L117" s="2">
        <f t="shared" si="74"/>
        <v>1.0005365809682707</v>
      </c>
    </row>
    <row r="118" spans="1:12" x14ac:dyDescent="0.25">
      <c r="B118" t="s">
        <v>65</v>
      </c>
      <c r="C118" s="1">
        <f>+$M$6/C110*C106</f>
        <v>5831.2956594545658</v>
      </c>
      <c r="D118" s="1">
        <f>+$M$7/D110*D106</f>
        <v>23463.168138685076</v>
      </c>
      <c r="E118" s="1">
        <f>+$M$8/E110*E106</f>
        <v>52198.057298455133</v>
      </c>
      <c r="F118" s="1">
        <f>+$M$9/F110*F106</f>
        <v>7369.6881579680748</v>
      </c>
      <c r="G118" s="1">
        <f>+$M$10/G110*G106</f>
        <v>755387.48336326075</v>
      </c>
      <c r="H118" s="1">
        <f>+$M$11/H110*H106</f>
        <v>5553.1149897388568</v>
      </c>
      <c r="I118" s="1">
        <f>+$M$12/I110*I106</f>
        <v>17045.386223700312</v>
      </c>
      <c r="J118" s="1">
        <f>+$M$13/J110*J106</f>
        <v>1530.477310423774</v>
      </c>
      <c r="K118" s="6">
        <f t="shared" si="75"/>
        <v>868378.67114168662</v>
      </c>
      <c r="L118" s="2">
        <f t="shared" si="74"/>
        <v>0.98779171388715636</v>
      </c>
    </row>
    <row r="119" spans="1:12" x14ac:dyDescent="0.25">
      <c r="B119" t="s">
        <v>59</v>
      </c>
      <c r="C119" s="1">
        <f>+$M$6/C110*C107</f>
        <v>2618.3553220053159</v>
      </c>
      <c r="D119" s="1">
        <f>+$M$7/D110*D107</f>
        <v>19590.581210394324</v>
      </c>
      <c r="E119" s="1">
        <f>+$M$8/E110*E107</f>
        <v>34435.783034787797</v>
      </c>
      <c r="F119" s="1">
        <f>+$M$9/F110*F107</f>
        <v>43151.34477684454</v>
      </c>
      <c r="G119" s="1">
        <f>+$M$10/G110*G107</f>
        <v>5872.2714098243459</v>
      </c>
      <c r="H119" s="1">
        <f>+$M$11/H110*H107</f>
        <v>1111277.1123848036</v>
      </c>
      <c r="I119" s="1">
        <f>+$M$12/I110*I107</f>
        <v>4018.9462094374403</v>
      </c>
      <c r="J119" s="1">
        <f>+$M$13/J110*J107</f>
        <v>21210.231343227944</v>
      </c>
      <c r="K119" s="6">
        <f t="shared" si="75"/>
        <v>1242174.6256913252</v>
      </c>
      <c r="L119" s="2">
        <f t="shared" si="74"/>
        <v>0.99434072427973585</v>
      </c>
    </row>
    <row r="120" spans="1:12" x14ac:dyDescent="0.25">
      <c r="B120" t="s">
        <v>60</v>
      </c>
      <c r="C120" s="1">
        <f>+$M$6/C110*C108</f>
        <v>1444.509982573147</v>
      </c>
      <c r="D120" s="1">
        <f>+$M$7/D110*D108</f>
        <v>5475.3537638407706</v>
      </c>
      <c r="E120" s="1">
        <f>+$M$8/E110*E108</f>
        <v>19315.687789064312</v>
      </c>
      <c r="F120" s="1">
        <f>+$M$9/F110*F108</f>
        <v>3588.1974123157497</v>
      </c>
      <c r="G120" s="1">
        <f>+$M$10/G110*G108</f>
        <v>14151.114919658254</v>
      </c>
      <c r="H120" s="1">
        <f>+$M$11/H110*H108</f>
        <v>3155.1975195243344</v>
      </c>
      <c r="I120" s="1">
        <f>+$M$12/I110*I108</f>
        <v>630757.87793879712</v>
      </c>
      <c r="J120" s="1">
        <f>+$M$13/J110*J108</f>
        <v>884.91744911127796</v>
      </c>
      <c r="K120" s="6">
        <f t="shared" si="75"/>
        <v>678772.85677488486</v>
      </c>
      <c r="L120" s="2">
        <f t="shared" si="74"/>
        <v>0.97774579240940529</v>
      </c>
    </row>
    <row r="121" spans="1:12" x14ac:dyDescent="0.25">
      <c r="B121" t="s">
        <v>66</v>
      </c>
      <c r="C121" s="1">
        <f>+$M$6/C110*C109</f>
        <v>484.27878412302579</v>
      </c>
      <c r="D121" s="1">
        <f>+$M$7/D110*D109</f>
        <v>2563.8252150028334</v>
      </c>
      <c r="E121" s="1">
        <f>+$M$8/E110*E109</f>
        <v>9044.5384051289857</v>
      </c>
      <c r="F121" s="1">
        <f>+$M$9/F110*F109</f>
        <v>3372.0026675180802</v>
      </c>
      <c r="G121" s="1">
        <f>+$M$10/G110*G109</f>
        <v>1656.5589556524278</v>
      </c>
      <c r="H121" s="1">
        <f>+$M$11/H110*H109</f>
        <v>21709.806534952706</v>
      </c>
      <c r="I121" s="1">
        <f>+$M$12/I110*I109</f>
        <v>1153.7160869038582</v>
      </c>
      <c r="J121" s="1">
        <f>+$M$13/J110*J109</f>
        <v>2.3867247733588093E-5</v>
      </c>
      <c r="K121" s="6">
        <f t="shared" si="75"/>
        <v>39984.726673149162</v>
      </c>
      <c r="L121" s="2">
        <f t="shared" si="74"/>
        <v>0.99961816682872906</v>
      </c>
    </row>
    <row r="122" spans="1:12" s="4" customFormat="1" x14ac:dyDescent="0.25">
      <c r="B122" s="4" t="s">
        <v>15</v>
      </c>
      <c r="C122" s="6">
        <f>SUM(C114:C121)</f>
        <v>36999.999999999993</v>
      </c>
      <c r="D122" s="6">
        <f t="shared" ref="D122" si="76">SUM(D114:D121)</f>
        <v>1388444.4444444447</v>
      </c>
      <c r="E122" s="6">
        <f>SUM(E114:E121)</f>
        <v>1619733.3333333335</v>
      </c>
      <c r="F122" s="6">
        <f t="shared" ref="F122:K122" si="77">SUM(F114:F121)</f>
        <v>694044.4444444445</v>
      </c>
      <c r="G122" s="6">
        <f t="shared" si="77"/>
        <v>879111.11111111112</v>
      </c>
      <c r="H122" s="6">
        <f t="shared" si="77"/>
        <v>1249244.4444444443</v>
      </c>
      <c r="I122" s="6">
        <f t="shared" si="77"/>
        <v>694222.22222222213</v>
      </c>
      <c r="J122" s="6">
        <f t="shared" si="77"/>
        <v>40000.000000000007</v>
      </c>
      <c r="K122" s="6">
        <f t="shared" si="77"/>
        <v>6601800.0000000009</v>
      </c>
      <c r="L122" s="7">
        <f t="shared" si="74"/>
        <v>1.0000000000000002</v>
      </c>
    </row>
    <row r="124" spans="1:12" x14ac:dyDescent="0.25">
      <c r="A124" t="s">
        <v>20</v>
      </c>
      <c r="B124" t="s">
        <v>36</v>
      </c>
    </row>
    <row r="125" spans="1:12" x14ac:dyDescent="0.25">
      <c r="C125" s="66" t="s">
        <v>61</v>
      </c>
      <c r="D125" s="66" t="s">
        <v>62</v>
      </c>
      <c r="E125" s="66" t="s">
        <v>63</v>
      </c>
      <c r="F125" s="66" t="s">
        <v>64</v>
      </c>
      <c r="G125" s="66" t="s">
        <v>65</v>
      </c>
      <c r="H125" s="66" t="s">
        <v>59</v>
      </c>
      <c r="I125" s="66" t="s">
        <v>60</v>
      </c>
      <c r="J125" s="66" t="s">
        <v>66</v>
      </c>
    </row>
    <row r="126" spans="1:12" x14ac:dyDescent="0.25">
      <c r="B126" t="s">
        <v>61</v>
      </c>
      <c r="C126" s="1">
        <f t="shared" ref="C126:J126" si="78">+$L$6/$K114*C114</f>
        <v>4.5620299176198206E-5</v>
      </c>
      <c r="D126" s="1">
        <f t="shared" si="78"/>
        <v>12747.245778859789</v>
      </c>
      <c r="E126" s="1">
        <f t="shared" si="78"/>
        <v>9259.9352330549609</v>
      </c>
      <c r="F126" s="1">
        <f t="shared" si="78"/>
        <v>3452.3073382273592</v>
      </c>
      <c r="G126" s="1">
        <f t="shared" si="78"/>
        <v>6412.3839301763037</v>
      </c>
      <c r="H126" s="1">
        <f t="shared" si="78"/>
        <v>2722.7864701665972</v>
      </c>
      <c r="I126" s="1">
        <f t="shared" si="78"/>
        <v>1913.3357719646547</v>
      </c>
      <c r="J126" s="1">
        <f t="shared" si="78"/>
        <v>492.0054319300354</v>
      </c>
      <c r="K126" s="6">
        <f>SUM(C126:J126)</f>
        <v>36999.999999999993</v>
      </c>
    </row>
    <row r="127" spans="1:12" x14ac:dyDescent="0.25">
      <c r="B127" t="s">
        <v>62</v>
      </c>
      <c r="C127" s="1">
        <f t="shared" ref="C127:J127" si="79">+$L$7/$K115*C115</f>
        <v>13277.618757204045</v>
      </c>
      <c r="D127" s="1">
        <f t="shared" si="79"/>
        <v>1081849.4115882702</v>
      </c>
      <c r="E127" s="1">
        <f t="shared" si="79"/>
        <v>171148.0537116488</v>
      </c>
      <c r="F127" s="1">
        <f t="shared" si="79"/>
        <v>63807.755333200694</v>
      </c>
      <c r="G127" s="1">
        <f t="shared" si="79"/>
        <v>26874.781576735302</v>
      </c>
      <c r="H127" s="1">
        <f t="shared" si="79"/>
        <v>21219.549423010369</v>
      </c>
      <c r="I127" s="1">
        <f t="shared" si="79"/>
        <v>7554.1684174058573</v>
      </c>
      <c r="J127" s="1">
        <f t="shared" si="79"/>
        <v>2713.105636969181</v>
      </c>
      <c r="K127" s="6">
        <f t="shared" ref="K127:K133" si="80">SUM(C127:J127)</f>
        <v>1388444.4444444445</v>
      </c>
    </row>
    <row r="128" spans="1:12" x14ac:dyDescent="0.25">
      <c r="B128" t="s">
        <v>63</v>
      </c>
      <c r="C128" s="1">
        <f t="shared" ref="C128:J128" si="81">+$L$8/$K116*C116</f>
        <v>9586.7112288467069</v>
      </c>
      <c r="D128" s="1">
        <f t="shared" si="81"/>
        <v>170109.99286031062</v>
      </c>
      <c r="E128" s="1">
        <f t="shared" si="81"/>
        <v>1196058.6045459241</v>
      </c>
      <c r="F128" s="1">
        <f t="shared" si="81"/>
        <v>111479.23267011908</v>
      </c>
      <c r="G128" s="1">
        <f t="shared" si="81"/>
        <v>59425.17807720806</v>
      </c>
      <c r="H128" s="1">
        <f t="shared" si="81"/>
        <v>37072.908691586854</v>
      </c>
      <c r="I128" s="1">
        <f t="shared" si="81"/>
        <v>26487.594393036055</v>
      </c>
      <c r="J128" s="1">
        <f t="shared" si="81"/>
        <v>9513.1108663020477</v>
      </c>
      <c r="K128" s="6">
        <f t="shared" si="80"/>
        <v>1619733.3333333337</v>
      </c>
    </row>
    <row r="129" spans="2:12" x14ac:dyDescent="0.25">
      <c r="B129" t="s">
        <v>64</v>
      </c>
      <c r="C129" s="1">
        <f>+$L$9/$K117*C117</f>
        <v>3525.6653068791502</v>
      </c>
      <c r="D129" s="1">
        <f t="shared" ref="D129:J129" si="82">+$L$9/$K117*D117</f>
        <v>62560.651496040526</v>
      </c>
      <c r="E129" s="1">
        <f t="shared" si="82"/>
        <v>109967.38679144379</v>
      </c>
      <c r="F129" s="1">
        <f t="shared" si="82"/>
        <v>455536.20316502149</v>
      </c>
      <c r="G129" s="1">
        <f t="shared" si="82"/>
        <v>8276.2804282240322</v>
      </c>
      <c r="H129" s="1">
        <f t="shared" si="82"/>
        <v>45825.896245410237</v>
      </c>
      <c r="I129" s="1">
        <f t="shared" si="82"/>
        <v>4853.7634067645722</v>
      </c>
      <c r="J129" s="1">
        <f t="shared" si="82"/>
        <v>3498.5976046606233</v>
      </c>
      <c r="K129" s="6">
        <f t="shared" si="80"/>
        <v>694044.4444444445</v>
      </c>
    </row>
    <row r="130" spans="2:12" x14ac:dyDescent="0.25">
      <c r="B130" t="s">
        <v>65</v>
      </c>
      <c r="C130" s="1">
        <f>+$L$10/$K118*C118</f>
        <v>5903.365636169654</v>
      </c>
      <c r="D130" s="1">
        <f t="shared" ref="D130:J130" si="83">+$L$10/$K118*D118</f>
        <v>23753.153431863542</v>
      </c>
      <c r="E130" s="1">
        <f t="shared" si="83"/>
        <v>52843.181983219343</v>
      </c>
      <c r="F130" s="1">
        <f t="shared" si="83"/>
        <v>7460.7713897162494</v>
      </c>
      <c r="G130" s="1">
        <f t="shared" si="83"/>
        <v>764723.44598909537</v>
      </c>
      <c r="H130" s="1">
        <f t="shared" si="83"/>
        <v>5621.7468841546033</v>
      </c>
      <c r="I130" s="1">
        <f t="shared" si="83"/>
        <v>17256.053056593617</v>
      </c>
      <c r="J130" s="1">
        <f t="shared" si="83"/>
        <v>1549.3927402985009</v>
      </c>
      <c r="K130" s="6">
        <f t="shared" si="80"/>
        <v>879111.11111111089</v>
      </c>
    </row>
    <row r="131" spans="2:12" x14ac:dyDescent="0.25">
      <c r="B131" t="s">
        <v>59</v>
      </c>
      <c r="C131" s="1">
        <f t="shared" ref="C131:J131" si="84">+$L$11/$K119*C119</f>
        <v>2633.2576531067425</v>
      </c>
      <c r="D131" s="1">
        <f t="shared" si="84"/>
        <v>19702.080717437202</v>
      </c>
      <c r="E131" s="1">
        <f t="shared" si="84"/>
        <v>34631.773791354892</v>
      </c>
      <c r="F131" s="1">
        <f t="shared" si="84"/>
        <v>43396.940025866686</v>
      </c>
      <c r="G131" s="1">
        <f t="shared" si="84"/>
        <v>5905.6933568500926</v>
      </c>
      <c r="H131" s="1">
        <f t="shared" si="84"/>
        <v>1117601.9298513315</v>
      </c>
      <c r="I131" s="1">
        <f t="shared" si="84"/>
        <v>4041.8199831336669</v>
      </c>
      <c r="J131" s="1">
        <f t="shared" si="84"/>
        <v>21330.949065363748</v>
      </c>
      <c r="K131" s="6">
        <f t="shared" si="80"/>
        <v>1249244.4444444445</v>
      </c>
    </row>
    <row r="132" spans="2:12" x14ac:dyDescent="0.25">
      <c r="B132" t="s">
        <v>60</v>
      </c>
      <c r="C132" s="1">
        <f t="shared" ref="C132:J132" si="85">+$L$12/$K120*C120</f>
        <v>1477.3880836792152</v>
      </c>
      <c r="D132" s="1">
        <f t="shared" si="85"/>
        <v>5599.9768102792414</v>
      </c>
      <c r="E132" s="1">
        <f t="shared" si="85"/>
        <v>19755.32693571171</v>
      </c>
      <c r="F132" s="1">
        <f t="shared" si="85"/>
        <v>3669.8674033396264</v>
      </c>
      <c r="G132" s="1">
        <f t="shared" si="85"/>
        <v>14473.204619767719</v>
      </c>
      <c r="H132" s="1">
        <f t="shared" si="85"/>
        <v>3227.0121170750881</v>
      </c>
      <c r="I132" s="1">
        <f t="shared" si="85"/>
        <v>645114.38743648806</v>
      </c>
      <c r="J132" s="1">
        <f t="shared" si="85"/>
        <v>905.05881588160503</v>
      </c>
      <c r="K132" s="6">
        <f t="shared" si="80"/>
        <v>694222.22222222225</v>
      </c>
    </row>
    <row r="133" spans="2:12" x14ac:dyDescent="0.25">
      <c r="B133" t="s">
        <v>66</v>
      </c>
      <c r="C133" s="1">
        <f t="shared" ref="C133:J133" si="86">+$L$13/$K121*C121</f>
        <v>484.46376846010281</v>
      </c>
      <c r="D133" s="1">
        <f t="shared" si="86"/>
        <v>2564.8045424549691</v>
      </c>
      <c r="E133" s="1">
        <f t="shared" si="86"/>
        <v>9047.9932290772831</v>
      </c>
      <c r="F133" s="1">
        <f t="shared" si="86"/>
        <v>3373.2907018043688</v>
      </c>
      <c r="G133" s="1">
        <f t="shared" si="86"/>
        <v>1657.1917264247327</v>
      </c>
      <c r="H133" s="1">
        <f t="shared" si="86"/>
        <v>21718.099225654016</v>
      </c>
      <c r="I133" s="1">
        <f t="shared" si="86"/>
        <v>1154.1567822481679</v>
      </c>
      <c r="J133" s="1">
        <f t="shared" si="86"/>
        <v>2.3876364521571785E-5</v>
      </c>
      <c r="K133" s="6">
        <f t="shared" si="80"/>
        <v>40000.000000000007</v>
      </c>
    </row>
    <row r="134" spans="2:12" s="4" customFormat="1" x14ac:dyDescent="0.25">
      <c r="B134" s="4" t="s">
        <v>15</v>
      </c>
      <c r="C134" s="6">
        <f>SUM(C126:C133)</f>
        <v>36888.470479965916</v>
      </c>
      <c r="D134" s="6">
        <f t="shared" ref="D134:K134" si="87">SUM(D126:D133)</f>
        <v>1378887.3172255163</v>
      </c>
      <c r="E134" s="6">
        <f t="shared" si="87"/>
        <v>1602712.2562214348</v>
      </c>
      <c r="F134" s="6">
        <f t="shared" si="87"/>
        <v>692176.36802729557</v>
      </c>
      <c r="G134" s="6">
        <f t="shared" si="87"/>
        <v>887748.1597044816</v>
      </c>
      <c r="H134" s="6">
        <f t="shared" si="87"/>
        <v>1255009.9289083893</v>
      </c>
      <c r="I134" s="6">
        <f t="shared" si="87"/>
        <v>708375.27924763469</v>
      </c>
      <c r="J134" s="6">
        <f t="shared" si="87"/>
        <v>40002.220185282102</v>
      </c>
      <c r="K134" s="6">
        <f t="shared" si="87"/>
        <v>6601800</v>
      </c>
    </row>
    <row r="136" spans="2:12" x14ac:dyDescent="0.25">
      <c r="B136" t="s">
        <v>37</v>
      </c>
    </row>
    <row r="137" spans="2:12" x14ac:dyDescent="0.25">
      <c r="C137" s="66" t="s">
        <v>61</v>
      </c>
      <c r="D137" s="66" t="s">
        <v>62</v>
      </c>
      <c r="E137" s="66" t="s">
        <v>63</v>
      </c>
      <c r="F137" s="66" t="s">
        <v>64</v>
      </c>
      <c r="G137" s="66" t="s">
        <v>65</v>
      </c>
      <c r="H137" s="66" t="s">
        <v>59</v>
      </c>
      <c r="I137" s="66" t="s">
        <v>60</v>
      </c>
      <c r="J137" s="66" t="s">
        <v>66</v>
      </c>
    </row>
    <row r="138" spans="2:12" x14ac:dyDescent="0.25">
      <c r="B138" t="s">
        <v>61</v>
      </c>
      <c r="C138" s="1">
        <f>+$M$6/C134*C126</f>
        <v>4.5758228724502362E-5</v>
      </c>
      <c r="D138" s="1">
        <f>+$M$7/D134*D126</f>
        <v>12835.597486847531</v>
      </c>
      <c r="E138" s="1">
        <f>+$M$8/E134*E126</f>
        <v>9358.2773222485685</v>
      </c>
      <c r="F138" s="1">
        <f>+$M$9/F134*F126</f>
        <v>3461.6245790653738</v>
      </c>
      <c r="G138" s="1">
        <f>+$M$10/G134*G126</f>
        <v>6349.9967869320781</v>
      </c>
      <c r="H138" s="1">
        <f>+$M$11/H134*H126</f>
        <v>2710.2780567024593</v>
      </c>
      <c r="I138" s="1">
        <f>+$M$12/I134*I126</f>
        <v>1875.1080823731452</v>
      </c>
      <c r="J138" s="1">
        <f>+$M$13/J134*J126</f>
        <v>491.97812486523685</v>
      </c>
      <c r="K138" s="6">
        <f>SUM(C138:J138)</f>
        <v>37082.860484792625</v>
      </c>
      <c r="L138" s="2">
        <f t="shared" ref="L138:L146" si="88">+K138/K126</f>
        <v>1.002239472561963</v>
      </c>
    </row>
    <row r="139" spans="2:12" x14ac:dyDescent="0.25">
      <c r="B139" t="s">
        <v>62</v>
      </c>
      <c r="C139" s="1">
        <f>+$M$6/C134*C127</f>
        <v>13317.762640317627</v>
      </c>
      <c r="D139" s="1">
        <f>+$M$7/D134*D127</f>
        <v>1089347.7563254426</v>
      </c>
      <c r="E139" s="1">
        <f>+$M$8/E134*E127</f>
        <v>172965.67518953365</v>
      </c>
      <c r="F139" s="1">
        <f>+$M$9/F134*F127</f>
        <v>63979.96254580588</v>
      </c>
      <c r="G139" s="1">
        <f>+$M$10/G134*G127</f>
        <v>26613.31238428803</v>
      </c>
      <c r="H139" s="1">
        <f>+$M$11/H134*H127</f>
        <v>21122.067339632202</v>
      </c>
      <c r="I139" s="1">
        <f>+$M$12/I134*I127</f>
        <v>7403.2391296070664</v>
      </c>
      <c r="J139" s="1">
        <f>+$M$13/J134*J127</f>
        <v>2712.9550553970562</v>
      </c>
      <c r="K139" s="6">
        <f t="shared" ref="K139:K145" si="89">SUM(C139:J139)</f>
        <v>1397462.7306100242</v>
      </c>
      <c r="L139" s="2">
        <f t="shared" si="88"/>
        <v>1.0064952445174629</v>
      </c>
    </row>
    <row r="140" spans="2:12" x14ac:dyDescent="0.25">
      <c r="B140" t="s">
        <v>63</v>
      </c>
      <c r="C140" s="1">
        <f>+$M$6/C134*C128</f>
        <v>9615.6959302492596</v>
      </c>
      <c r="D140" s="1">
        <f>+$M$7/D134*D128</f>
        <v>171289.03252705306</v>
      </c>
      <c r="E140" s="1">
        <f>+$M$8/E134*E128</f>
        <v>1208760.9506216464</v>
      </c>
      <c r="F140" s="1">
        <f>+$M$9/F134*F128</f>
        <v>111780.09778943314</v>
      </c>
      <c r="G140" s="1">
        <f>+$M$10/G134*G128</f>
        <v>58847.020696523199</v>
      </c>
      <c r="H140" s="1">
        <f>+$M$11/H134*H128</f>
        <v>36902.596669210659</v>
      </c>
      <c r="I140" s="1">
        <f>+$M$12/I134*I128</f>
        <v>25958.382766242987</v>
      </c>
      <c r="J140" s="1">
        <f>+$M$13/J134*J128</f>
        <v>9512.5828738897635</v>
      </c>
      <c r="K140" s="6">
        <f t="shared" si="89"/>
        <v>1632666.3598742483</v>
      </c>
      <c r="L140" s="2">
        <f t="shared" si="88"/>
        <v>1.0079846640646082</v>
      </c>
    </row>
    <row r="141" spans="2:12" x14ac:dyDescent="0.25">
      <c r="B141" t="s">
        <v>64</v>
      </c>
      <c r="C141" s="1">
        <f>+$M$6/C134*C129</f>
        <v>3536.3248911438495</v>
      </c>
      <c r="D141" s="1">
        <f>+$M$7/D134*D129</f>
        <v>62994.262058540829</v>
      </c>
      <c r="E141" s="1">
        <f>+$M$8/E134*E129</f>
        <v>111135.2591672276</v>
      </c>
      <c r="F141" s="1">
        <f>+$M$9/F134*F129</f>
        <v>456765.62456337898</v>
      </c>
      <c r="G141" s="1">
        <f>+$M$10/G134*G129</f>
        <v>8195.7591278422569</v>
      </c>
      <c r="H141" s="1">
        <f>+$M$11/H134*H129</f>
        <v>45615.373215461725</v>
      </c>
      <c r="I141" s="1">
        <f>+$M$12/I134*I129</f>
        <v>4756.7871396695928</v>
      </c>
      <c r="J141" s="1">
        <f>+$M$13/J134*J129</f>
        <v>3498.4034270656325</v>
      </c>
      <c r="K141" s="6">
        <f t="shared" si="89"/>
        <v>696497.79359033052</v>
      </c>
      <c r="L141" s="2">
        <f t="shared" si="88"/>
        <v>1.0035348588487727</v>
      </c>
    </row>
    <row r="142" spans="2:12" x14ac:dyDescent="0.25">
      <c r="B142" t="s">
        <v>65</v>
      </c>
      <c r="C142" s="1">
        <f>+$M$6/C134*C130</f>
        <v>5921.2140188057765</v>
      </c>
      <c r="D142" s="1">
        <f>+$M$7/D134*D130</f>
        <v>23917.78755849821</v>
      </c>
      <c r="E142" s="1">
        <f>+$M$8/E134*E130</f>
        <v>53404.385575369452</v>
      </c>
      <c r="F142" s="1">
        <f>+$M$9/F134*F130</f>
        <v>7480.9068519057337</v>
      </c>
      <c r="G142" s="1">
        <f>+$M$10/G134*G130</f>
        <v>757283.3251718398</v>
      </c>
      <c r="H142" s="1">
        <f>+$M$11/H134*H130</f>
        <v>5595.9207185010655</v>
      </c>
      <c r="I142" s="1">
        <f>+$M$12/I134*I130</f>
        <v>16911.283963009628</v>
      </c>
      <c r="J142" s="1">
        <f>+$M$13/J134*J130</f>
        <v>1549.3067465975944</v>
      </c>
      <c r="K142" s="6">
        <f t="shared" si="89"/>
        <v>872064.13060452731</v>
      </c>
      <c r="L142" s="2">
        <f t="shared" si="88"/>
        <v>0.99198397060676791</v>
      </c>
    </row>
    <row r="143" spans="2:12" x14ac:dyDescent="0.25">
      <c r="B143" t="s">
        <v>59</v>
      </c>
      <c r="C143" s="1">
        <f>+$M$6/C134*C131</f>
        <v>2641.2191098534131</v>
      </c>
      <c r="D143" s="1">
        <f>+$M$7/D134*D131</f>
        <v>19838.636685094523</v>
      </c>
      <c r="E143" s="1">
        <f>+$M$8/E134*E131</f>
        <v>34999.569127003117</v>
      </c>
      <c r="F143" s="1">
        <f>+$M$9/F134*F131</f>
        <v>43514.061620858141</v>
      </c>
      <c r="G143" s="1">
        <f>+$M$10/G134*G131</f>
        <v>5848.2358899513274</v>
      </c>
      <c r="H143" s="1">
        <f>+$M$11/H134*H131</f>
        <v>1112467.6943245758</v>
      </c>
      <c r="I143" s="1">
        <f>+$M$12/I134*I131</f>
        <v>3961.0660234973298</v>
      </c>
      <c r="J143" s="1">
        <f>+$M$13/J134*J131</f>
        <v>21329.76516459652</v>
      </c>
      <c r="K143" s="6">
        <f t="shared" si="89"/>
        <v>1244600.2479454302</v>
      </c>
      <c r="L143" s="2">
        <f t="shared" si="88"/>
        <v>0.99628239571553223</v>
      </c>
    </row>
    <row r="144" spans="2:12" x14ac:dyDescent="0.25">
      <c r="B144" t="s">
        <v>60</v>
      </c>
      <c r="C144" s="1">
        <f>+$M$6/C134*C132</f>
        <v>1481.8548555928492</v>
      </c>
      <c r="D144" s="1">
        <f>+$M$7/D134*D132</f>
        <v>5638.7904900704043</v>
      </c>
      <c r="E144" s="1">
        <f>+$M$8/E134*E132</f>
        <v>19965.131872211216</v>
      </c>
      <c r="F144" s="1">
        <f>+$M$9/F134*F132</f>
        <v>3679.7718049732457</v>
      </c>
      <c r="G144" s="1">
        <f>+$M$10/G134*G132</f>
        <v>14332.392419555057</v>
      </c>
      <c r="H144" s="1">
        <f>+$M$11/H134*H132</f>
        <v>3212.1873035039789</v>
      </c>
      <c r="I144" s="1">
        <f>+$M$12/I134*I132</f>
        <v>632225.25793016201</v>
      </c>
      <c r="J144" s="1">
        <f>+$M$13/J134*J132</f>
        <v>905.00858371316156</v>
      </c>
      <c r="K144" s="6">
        <f t="shared" si="89"/>
        <v>681440.39525978197</v>
      </c>
      <c r="L144" s="2">
        <f t="shared" si="88"/>
        <v>0.98158827742286137</v>
      </c>
    </row>
    <row r="145" spans="1:12" x14ac:dyDescent="0.25">
      <c r="B145" t="s">
        <v>66</v>
      </c>
      <c r="C145" s="1">
        <f>+$M$6/C134*C133</f>
        <v>485.92850827900111</v>
      </c>
      <c r="D145" s="1">
        <f>+$M$7/D134*D133</f>
        <v>2582.5813128971313</v>
      </c>
      <c r="E145" s="1">
        <f>+$M$8/E134*E133</f>
        <v>9144.0844580937428</v>
      </c>
      <c r="F145" s="1">
        <f>+$M$9/F134*F133</f>
        <v>3382.3946890239672</v>
      </c>
      <c r="G145" s="1">
        <f>+$M$10/G134*G133</f>
        <v>1641.0686341792621</v>
      </c>
      <c r="H145" s="1">
        <f>+$M$11/H134*H133</f>
        <v>21618.326816856556</v>
      </c>
      <c r="I145" s="1">
        <f>+$M$12/I134*I133</f>
        <v>1131.0971876604317</v>
      </c>
      <c r="J145" s="1">
        <f>+$M$13/J134*J133</f>
        <v>2.3875039346297627E-5</v>
      </c>
      <c r="K145" s="6">
        <f t="shared" si="89"/>
        <v>39985.481630865128</v>
      </c>
      <c r="L145" s="2">
        <f t="shared" si="88"/>
        <v>0.99963704077162807</v>
      </c>
    </row>
    <row r="146" spans="1:12" s="4" customFormat="1" x14ac:dyDescent="0.25">
      <c r="B146" s="4" t="s">
        <v>15</v>
      </c>
      <c r="C146" s="6">
        <f>SUM(C138:C145)</f>
        <v>37000.000000000007</v>
      </c>
      <c r="D146" s="6">
        <f t="shared" ref="D146" si="90">SUM(D138:D145)</f>
        <v>1388444.4444444443</v>
      </c>
      <c r="E146" s="6">
        <f>SUM(E138:E145)</f>
        <v>1619733.333333334</v>
      </c>
      <c r="F146" s="6">
        <f t="shared" ref="F146:K146" si="91">SUM(F138:F145)</f>
        <v>694044.4444444445</v>
      </c>
      <c r="G146" s="6">
        <f t="shared" si="91"/>
        <v>879111.11111111112</v>
      </c>
      <c r="H146" s="6">
        <f t="shared" si="91"/>
        <v>1249244.4444444445</v>
      </c>
      <c r="I146" s="6">
        <f t="shared" si="91"/>
        <v>694222.22222222213</v>
      </c>
      <c r="J146" s="6">
        <f t="shared" si="91"/>
        <v>40000</v>
      </c>
      <c r="K146" s="6">
        <f t="shared" si="91"/>
        <v>6601800.0000000009</v>
      </c>
      <c r="L146" s="7">
        <f t="shared" si="88"/>
        <v>1.0000000000000002</v>
      </c>
    </row>
    <row r="148" spans="1:12" x14ac:dyDescent="0.25">
      <c r="A148" t="s">
        <v>21</v>
      </c>
      <c r="B148" t="s">
        <v>36</v>
      </c>
    </row>
    <row r="149" spans="1:12" x14ac:dyDescent="0.25">
      <c r="C149" s="66" t="s">
        <v>61</v>
      </c>
      <c r="D149" s="66" t="s">
        <v>62</v>
      </c>
      <c r="E149" s="66" t="s">
        <v>63</v>
      </c>
      <c r="F149" s="66" t="s">
        <v>64</v>
      </c>
      <c r="G149" s="66" t="s">
        <v>65</v>
      </c>
      <c r="H149" s="66" t="s">
        <v>59</v>
      </c>
      <c r="I149" s="66" t="s">
        <v>60</v>
      </c>
      <c r="J149" s="66" t="s">
        <v>66</v>
      </c>
    </row>
    <row r="150" spans="1:12" x14ac:dyDescent="0.25">
      <c r="B150" t="s">
        <v>61</v>
      </c>
      <c r="C150" s="1">
        <f t="shared" ref="C150:J150" si="92">+$L$6/$K138*C138</f>
        <v>4.5655983402383298E-5</v>
      </c>
      <c r="D150" s="1">
        <f t="shared" si="92"/>
        <v>12806.916748186626</v>
      </c>
      <c r="E150" s="1">
        <f t="shared" si="92"/>
        <v>9337.3665460676602</v>
      </c>
      <c r="F150" s="1">
        <f t="shared" si="92"/>
        <v>3453.8896878773262</v>
      </c>
      <c r="G150" s="1">
        <f t="shared" si="92"/>
        <v>6335.8079189397458</v>
      </c>
      <c r="H150" s="1">
        <f t="shared" si="92"/>
        <v>2704.2220256745059</v>
      </c>
      <c r="I150" s="1">
        <f t="shared" si="92"/>
        <v>1870.9182123708642</v>
      </c>
      <c r="J150" s="1">
        <f t="shared" si="92"/>
        <v>490.87881522728651</v>
      </c>
      <c r="K150" s="6">
        <f>SUM(C150:J150)</f>
        <v>37000.000000000007</v>
      </c>
    </row>
    <row r="151" spans="1:12" x14ac:dyDescent="0.25">
      <c r="B151" t="s">
        <v>62</v>
      </c>
      <c r="C151" s="1">
        <f t="shared" ref="C151:J151" si="93">+$L$7/$K139*C139</f>
        <v>13231.818742176443</v>
      </c>
      <c r="D151" s="1">
        <f t="shared" si="93"/>
        <v>1082317.837326396</v>
      </c>
      <c r="E151" s="1">
        <f t="shared" si="93"/>
        <v>171849.47085612649</v>
      </c>
      <c r="F151" s="1">
        <f t="shared" si="93"/>
        <v>63567.078825572942</v>
      </c>
      <c r="G151" s="1">
        <f t="shared" si="93"/>
        <v>26441.567935124291</v>
      </c>
      <c r="H151" s="1">
        <f t="shared" si="93"/>
        <v>20985.759699002461</v>
      </c>
      <c r="I151" s="1">
        <f t="shared" si="93"/>
        <v>7355.4635950181264</v>
      </c>
      <c r="J151" s="1">
        <f t="shared" si="93"/>
        <v>2695.4474650277257</v>
      </c>
      <c r="K151" s="6">
        <f t="shared" ref="K151:K157" si="94">SUM(C151:J151)</f>
        <v>1388444.4444444443</v>
      </c>
    </row>
    <row r="152" spans="1:12" x14ac:dyDescent="0.25">
      <c r="B152" t="s">
        <v>63</v>
      </c>
      <c r="C152" s="1">
        <f t="shared" ref="C152:J152" si="95">+$L$8/$K140*C140</f>
        <v>9539.5260196467898</v>
      </c>
      <c r="D152" s="1">
        <f t="shared" si="95"/>
        <v>169932.18114682948</v>
      </c>
      <c r="E152" s="1">
        <f t="shared" si="95"/>
        <v>1199185.8544230482</v>
      </c>
      <c r="F152" s="1">
        <f t="shared" si="95"/>
        <v>110894.64133183323</v>
      </c>
      <c r="G152" s="1">
        <f t="shared" si="95"/>
        <v>58380.869069205713</v>
      </c>
      <c r="H152" s="1">
        <f t="shared" si="95"/>
        <v>36610.275914719008</v>
      </c>
      <c r="I152" s="1">
        <f t="shared" si="95"/>
        <v>25752.755663531749</v>
      </c>
      <c r="J152" s="1">
        <f t="shared" si="95"/>
        <v>9437.2297645195522</v>
      </c>
      <c r="K152" s="6">
        <f t="shared" si="94"/>
        <v>1619733.333333334</v>
      </c>
    </row>
    <row r="153" spans="1:12" x14ac:dyDescent="0.25">
      <c r="B153" t="s">
        <v>64</v>
      </c>
      <c r="C153" s="1">
        <f>+$L$9/$K141*C141</f>
        <v>3523.8685133475315</v>
      </c>
      <c r="D153" s="1">
        <f t="shared" ref="D153:J153" si="96">+$L$9/$K141*D141</f>
        <v>62772.370588906197</v>
      </c>
      <c r="E153" s="1">
        <f t="shared" si="96"/>
        <v>110743.795481822</v>
      </c>
      <c r="F153" s="1">
        <f t="shared" si="96"/>
        <v>455156.70984002273</v>
      </c>
      <c r="G153" s="1">
        <f t="shared" si="96"/>
        <v>8166.8903233159272</v>
      </c>
      <c r="H153" s="1">
        <f t="shared" si="96"/>
        <v>45454.697276575338</v>
      </c>
      <c r="I153" s="1">
        <f t="shared" si="96"/>
        <v>4740.0317963308689</v>
      </c>
      <c r="J153" s="1">
        <f t="shared" si="96"/>
        <v>3486.0806241239129</v>
      </c>
      <c r="K153" s="6">
        <f t="shared" si="94"/>
        <v>694044.4444444445</v>
      </c>
    </row>
    <row r="154" spans="1:12" x14ac:dyDescent="0.25">
      <c r="B154" t="s">
        <v>65</v>
      </c>
      <c r="C154" s="1">
        <f>+$L$10/$K142*C142</f>
        <v>5969.0621968255618</v>
      </c>
      <c r="D154" s="1">
        <f t="shared" ref="D154:J154" si="97">+$L$10/$K142*D142</f>
        <v>24111.062544557444</v>
      </c>
      <c r="E154" s="1">
        <f t="shared" si="97"/>
        <v>53835.936020925365</v>
      </c>
      <c r="F154" s="1">
        <f t="shared" si="97"/>
        <v>7541.3586041414364</v>
      </c>
      <c r="G154" s="1">
        <f t="shared" si="97"/>
        <v>763402.78432990366</v>
      </c>
      <c r="H154" s="1">
        <f t="shared" si="97"/>
        <v>5641.1402646740389</v>
      </c>
      <c r="I154" s="1">
        <f t="shared" si="97"/>
        <v>17047.940757213535</v>
      </c>
      <c r="J154" s="1">
        <f t="shared" si="97"/>
        <v>1561.826392869966</v>
      </c>
      <c r="K154" s="6">
        <f t="shared" si="94"/>
        <v>879111.11111111101</v>
      </c>
    </row>
    <row r="155" spans="1:12" x14ac:dyDescent="0.25">
      <c r="B155" t="s">
        <v>59</v>
      </c>
      <c r="C155" s="1">
        <f t="shared" ref="C155:J155" si="98">+$L$11/$K143*C143</f>
        <v>2651.0747567274675</v>
      </c>
      <c r="D155" s="1">
        <f t="shared" si="98"/>
        <v>19912.664090432281</v>
      </c>
      <c r="E155" s="1">
        <f t="shared" si="98"/>
        <v>35130.169194514718</v>
      </c>
      <c r="F155" s="1">
        <f t="shared" si="98"/>
        <v>43676.433316485774</v>
      </c>
      <c r="G155" s="1">
        <f t="shared" si="98"/>
        <v>5870.0584443742091</v>
      </c>
      <c r="H155" s="1">
        <f t="shared" si="98"/>
        <v>1116618.8413131591</v>
      </c>
      <c r="I155" s="1">
        <f t="shared" si="98"/>
        <v>3975.8466480304342</v>
      </c>
      <c r="J155" s="1">
        <f t="shared" si="98"/>
        <v>21409.356680720462</v>
      </c>
      <c r="K155" s="6">
        <f t="shared" si="94"/>
        <v>1249244.4444444445</v>
      </c>
    </row>
    <row r="156" spans="1:12" x14ac:dyDescent="0.25">
      <c r="B156" t="s">
        <v>60</v>
      </c>
      <c r="C156" s="1">
        <f t="shared" ref="C156:J156" si="99">+$L$12/$K144*C144</f>
        <v>1509.6501146931244</v>
      </c>
      <c r="D156" s="1">
        <f t="shared" si="99"/>
        <v>5744.557692635578</v>
      </c>
      <c r="E156" s="1">
        <f t="shared" si="99"/>
        <v>20339.619300089071</v>
      </c>
      <c r="F156" s="1">
        <f t="shared" si="99"/>
        <v>3748.793551848853</v>
      </c>
      <c r="G156" s="1">
        <f t="shared" si="99"/>
        <v>14601.226144615786</v>
      </c>
      <c r="H156" s="1">
        <f t="shared" si="99"/>
        <v>3272.4385339416508</v>
      </c>
      <c r="I156" s="1">
        <f t="shared" si="99"/>
        <v>644083.95298898197</v>
      </c>
      <c r="J156" s="1">
        <f t="shared" si="99"/>
        <v>921.98389541615336</v>
      </c>
      <c r="K156" s="6">
        <f t="shared" si="94"/>
        <v>694222.22222222213</v>
      </c>
    </row>
    <row r="157" spans="1:12" x14ac:dyDescent="0.25">
      <c r="B157" t="s">
        <v>66</v>
      </c>
      <c r="C157" s="1">
        <f t="shared" ref="C157:J157" si="100">+$L$13/$K145*C145</f>
        <v>486.10494455458439</v>
      </c>
      <c r="D157" s="1">
        <f t="shared" si="100"/>
        <v>2583.5190249689181</v>
      </c>
      <c r="E157" s="1">
        <f t="shared" si="100"/>
        <v>9147.4045930064258</v>
      </c>
      <c r="F157" s="1">
        <f t="shared" si="100"/>
        <v>3383.6228061467878</v>
      </c>
      <c r="G157" s="1">
        <f t="shared" si="100"/>
        <v>1641.6644914563265</v>
      </c>
      <c r="H157" s="1">
        <f t="shared" si="100"/>
        <v>21626.176237096206</v>
      </c>
      <c r="I157" s="1">
        <f t="shared" si="100"/>
        <v>1131.5078788870492</v>
      </c>
      <c r="J157" s="1">
        <f t="shared" si="100"/>
        <v>2.3883708158581524E-5</v>
      </c>
      <c r="K157" s="6">
        <f t="shared" si="94"/>
        <v>40000.000000000007</v>
      </c>
    </row>
    <row r="158" spans="1:12" s="4" customFormat="1" x14ac:dyDescent="0.25">
      <c r="B158" s="4" t="s">
        <v>15</v>
      </c>
      <c r="C158" s="6">
        <f>SUM(C150:C157)</f>
        <v>36911.105333627493</v>
      </c>
      <c r="D158" s="6">
        <f t="shared" ref="D158:K158" si="101">SUM(D150:D157)</f>
        <v>1380181.1091629122</v>
      </c>
      <c r="E158" s="6">
        <f t="shared" si="101"/>
        <v>1609569.6164155998</v>
      </c>
      <c r="F158" s="6">
        <f t="shared" si="101"/>
        <v>691422.52796392888</v>
      </c>
      <c r="G158" s="6">
        <f t="shared" si="101"/>
        <v>884840.86865693575</v>
      </c>
      <c r="H158" s="6">
        <f t="shared" si="101"/>
        <v>1252913.5512648425</v>
      </c>
      <c r="I158" s="6">
        <f t="shared" si="101"/>
        <v>705958.41754036455</v>
      </c>
      <c r="J158" s="6">
        <f t="shared" si="101"/>
        <v>40002.80366178877</v>
      </c>
      <c r="K158" s="6">
        <f t="shared" si="101"/>
        <v>6601800</v>
      </c>
    </row>
    <row r="160" spans="1:12" x14ac:dyDescent="0.25">
      <c r="B160" t="s">
        <v>37</v>
      </c>
    </row>
    <row r="161" spans="1:12" x14ac:dyDescent="0.25">
      <c r="C161" s="66" t="s">
        <v>61</v>
      </c>
      <c r="D161" s="66" t="s">
        <v>62</v>
      </c>
      <c r="E161" s="66" t="s">
        <v>63</v>
      </c>
      <c r="F161" s="66" t="s">
        <v>64</v>
      </c>
      <c r="G161" s="66" t="s">
        <v>65</v>
      </c>
      <c r="H161" s="66" t="s">
        <v>59</v>
      </c>
      <c r="I161" s="66" t="s">
        <v>60</v>
      </c>
      <c r="J161" s="66" t="s">
        <v>66</v>
      </c>
    </row>
    <row r="162" spans="1:12" x14ac:dyDescent="0.25">
      <c r="B162" t="s">
        <v>61</v>
      </c>
      <c r="C162" s="1">
        <f>+$M$6/C158*C150</f>
        <v>4.5765938749853378E-5</v>
      </c>
      <c r="D162" s="1">
        <f>+$M$7/D158*D150</f>
        <v>12883.593530900398</v>
      </c>
      <c r="E162" s="1">
        <f>+$M$8/E158*E150</f>
        <v>9396.3278667607592</v>
      </c>
      <c r="F162" s="1">
        <f>+$M$9/F158*F150</f>
        <v>3466.9870486491773</v>
      </c>
      <c r="G162" s="1">
        <f>+$M$10/G158*G150</f>
        <v>6294.7806059862387</v>
      </c>
      <c r="H162" s="1">
        <f>+$M$11/H158*H150</f>
        <v>2696.3028205000896</v>
      </c>
      <c r="I162" s="1">
        <f>+$M$12/I158*I150</f>
        <v>1839.8151600959777</v>
      </c>
      <c r="J162" s="1">
        <f>+$M$13/J158*J150</f>
        <v>490.84441118428975</v>
      </c>
      <c r="K162" s="6">
        <f>SUM(C162:J162)</f>
        <v>37068.651489842872</v>
      </c>
      <c r="L162" s="2">
        <f t="shared" ref="L162:L170" si="102">+K162/K150</f>
        <v>1.0018554456714288</v>
      </c>
    </row>
    <row r="163" spans="1:12" x14ac:dyDescent="0.25">
      <c r="B163" t="s">
        <v>62</v>
      </c>
      <c r="C163" s="1">
        <f>+$M$6/C158*C151</f>
        <v>13263.685523242892</v>
      </c>
      <c r="D163" s="1">
        <f>+$M$7/D158*D151</f>
        <v>1088797.8239829554</v>
      </c>
      <c r="E163" s="1">
        <f>+$M$8/E158*E151</f>
        <v>172934.62390351915</v>
      </c>
      <c r="F163" s="1">
        <f>+$M$9/F158*F151</f>
        <v>63808.129073215008</v>
      </c>
      <c r="G163" s="1">
        <f>+$M$10/G158*G151</f>
        <v>26270.346443479499</v>
      </c>
      <c r="H163" s="1">
        <f>+$M$11/H158*H151</f>
        <v>20924.303747819627</v>
      </c>
      <c r="I163" s="1">
        <f>+$M$12/I158*I151</f>
        <v>7233.182798781736</v>
      </c>
      <c r="J163" s="1">
        <f>+$M$13/J158*J151</f>
        <v>2695.258550192525</v>
      </c>
      <c r="K163" s="6">
        <f t="shared" ref="K163:K169" si="103">SUM(C163:J163)</f>
        <v>1395927.3540232058</v>
      </c>
      <c r="L163" s="2">
        <f t="shared" si="102"/>
        <v>1.0053894195109518</v>
      </c>
    </row>
    <row r="164" spans="1:12" x14ac:dyDescent="0.25">
      <c r="B164" t="s">
        <v>63</v>
      </c>
      <c r="C164" s="1">
        <f>+$M$6/C158*C152</f>
        <v>9562.5004869569257</v>
      </c>
      <c r="D164" s="1">
        <f>+$M$7/D158*D152</f>
        <v>170949.58862952571</v>
      </c>
      <c r="E164" s="1">
        <f>+$M$8/E158*E152</f>
        <v>1206758.1802372301</v>
      </c>
      <c r="F164" s="1">
        <f>+$M$9/F158*F152</f>
        <v>111315.16058879904</v>
      </c>
      <c r="G164" s="1">
        <f>+$M$10/G158*G152</f>
        <v>58002.825697871813</v>
      </c>
      <c r="H164" s="1">
        <f>+$M$11/H158*H152</f>
        <v>36503.064197741616</v>
      </c>
      <c r="I164" s="1">
        <f>+$M$12/I158*I152</f>
        <v>25324.629356176934</v>
      </c>
      <c r="J164" s="1">
        <f>+$M$13/J158*J152</f>
        <v>9436.5683408676923</v>
      </c>
      <c r="K164" s="6">
        <f t="shared" si="103"/>
        <v>1627852.5175351701</v>
      </c>
      <c r="L164" s="2">
        <f t="shared" si="102"/>
        <v>1.005012667230307</v>
      </c>
    </row>
    <row r="165" spans="1:12" x14ac:dyDescent="0.25">
      <c r="B165" t="s">
        <v>64</v>
      </c>
      <c r="C165" s="1">
        <f>+$M$6/C158*C153</f>
        <v>3532.3552035455959</v>
      </c>
      <c r="D165" s="1">
        <f>+$M$7/D158*D153</f>
        <v>63148.197457676579</v>
      </c>
      <c r="E165" s="1">
        <f>+$M$8/E158*E153</f>
        <v>111443.09334144439</v>
      </c>
      <c r="F165" s="1">
        <f>+$M$9/F158*F153</f>
        <v>456882.69189944601</v>
      </c>
      <c r="G165" s="1">
        <f>+$M$10/G158*G153</f>
        <v>8114.0058972982079</v>
      </c>
      <c r="H165" s="1">
        <f>+$M$11/H158*H153</f>
        <v>45321.585028225687</v>
      </c>
      <c r="I165" s="1">
        <f>+$M$12/I158*I153</f>
        <v>4661.231207523153</v>
      </c>
      <c r="J165" s="1">
        <f>+$M$13/J158*J153</f>
        <v>3485.8362964732546</v>
      </c>
      <c r="K165" s="6">
        <f t="shared" si="103"/>
        <v>696588.99633163295</v>
      </c>
      <c r="L165" s="2">
        <f t="shared" si="102"/>
        <v>1.0036662664870479</v>
      </c>
    </row>
    <row r="166" spans="1:12" x14ac:dyDescent="0.25">
      <c r="B166" t="s">
        <v>65</v>
      </c>
      <c r="C166" s="1">
        <f>+$M$6/C158*C154</f>
        <v>5983.4377563691596</v>
      </c>
      <c r="D166" s="1">
        <f>+$M$7/D158*D154</f>
        <v>24255.418812352265</v>
      </c>
      <c r="E166" s="1">
        <f>+$M$8/E158*E154</f>
        <v>54175.886034977215</v>
      </c>
      <c r="F166" s="1">
        <f>+$M$9/F158*F154</f>
        <v>7569.9558968387155</v>
      </c>
      <c r="G166" s="1">
        <f>+$M$10/G158*G154</f>
        <v>758459.39505058934</v>
      </c>
      <c r="H166" s="1">
        <f>+$M$11/H158*H154</f>
        <v>5624.6204128462396</v>
      </c>
      <c r="I166" s="1">
        <f>+$M$12/I158*I154</f>
        <v>16764.527517102495</v>
      </c>
      <c r="J166" s="1">
        <f>+$M$13/J158*J154</f>
        <v>1561.7169297179478</v>
      </c>
      <c r="K166" s="6">
        <f t="shared" si="103"/>
        <v>874394.95841079333</v>
      </c>
      <c r="L166" s="2">
        <f t="shared" si="102"/>
        <v>0.99463531669579641</v>
      </c>
    </row>
    <row r="167" spans="1:12" x14ac:dyDescent="0.25">
      <c r="B167" t="s">
        <v>59</v>
      </c>
      <c r="C167" s="1">
        <f>+$M$6/C158*C155</f>
        <v>2657.4594586727972</v>
      </c>
      <c r="D167" s="1">
        <f>+$M$7/D158*D155</f>
        <v>20031.883965733694</v>
      </c>
      <c r="E167" s="1">
        <f>+$M$8/E158*E155</f>
        <v>35352.000602938213</v>
      </c>
      <c r="F167" s="1">
        <f>+$M$9/F158*F155</f>
        <v>43842.057020792694</v>
      </c>
      <c r="G167" s="1">
        <f>+$M$10/G158*G155</f>
        <v>5832.0470766159169</v>
      </c>
      <c r="H167" s="1">
        <f>+$M$11/H158*H155</f>
        <v>1113348.8680557774</v>
      </c>
      <c r="I167" s="1">
        <f>+$M$12/I158*I155</f>
        <v>3909.7502439690738</v>
      </c>
      <c r="J167" s="1">
        <f>+$M$13/J158*J155</f>
        <v>21407.856171012307</v>
      </c>
      <c r="K167" s="6">
        <f t="shared" si="103"/>
        <v>1246381.9225955121</v>
      </c>
      <c r="L167" s="2">
        <f t="shared" si="102"/>
        <v>0.99770859749534013</v>
      </c>
    </row>
    <row r="168" spans="1:12" x14ac:dyDescent="0.25">
      <c r="B168" t="s">
        <v>60</v>
      </c>
      <c r="C168" s="1">
        <f>+$M$6/C158*C156</f>
        <v>1513.2858726058685</v>
      </c>
      <c r="D168" s="1">
        <f>+$M$7/D158*D156</f>
        <v>5778.951154437952</v>
      </c>
      <c r="E168" s="1">
        <f>+$M$8/E158*E156</f>
        <v>20468.05495808872</v>
      </c>
      <c r="F168" s="1">
        <f>+$M$9/F158*F156</f>
        <v>3763.0092060951611</v>
      </c>
      <c r="G168" s="1">
        <f>+$M$10/G158*G156</f>
        <v>14506.676391497587</v>
      </c>
      <c r="H168" s="1">
        <f>+$M$11/H158*H156</f>
        <v>3262.8553296319064</v>
      </c>
      <c r="I168" s="1">
        <f>+$M$12/I158*I156</f>
        <v>633376.3887957586</v>
      </c>
      <c r="J168" s="1">
        <f>+$M$13/J158*J156</f>
        <v>921.91927666994513</v>
      </c>
      <c r="K168" s="6">
        <f t="shared" si="103"/>
        <v>683591.14098478574</v>
      </c>
      <c r="L168" s="2">
        <f t="shared" si="102"/>
        <v>0.98468634264773891</v>
      </c>
    </row>
    <row r="169" spans="1:12" x14ac:dyDescent="0.25">
      <c r="B169" t="s">
        <v>66</v>
      </c>
      <c r="C169" s="1">
        <f>+$M$6/C158*C157</f>
        <v>487.27565284082038</v>
      </c>
      <c r="D169" s="1">
        <f>+$M$7/D158*D157</f>
        <v>2598.9869108628814</v>
      </c>
      <c r="E169" s="1">
        <f>+$M$8/E158*E157</f>
        <v>9205.1663883752626</v>
      </c>
      <c r="F169" s="1">
        <f>+$M$9/F158*F157</f>
        <v>3396.4537106089401</v>
      </c>
      <c r="G169" s="1">
        <f>+$M$10/G158*G157</f>
        <v>1631.0339477723396</v>
      </c>
      <c r="H169" s="1">
        <f>+$M$11/H158*H157</f>
        <v>21562.844851901627</v>
      </c>
      <c r="I169" s="1">
        <f>+$M$12/I158*I157</f>
        <v>1112.6971428143738</v>
      </c>
      <c r="J169" s="1">
        <f>+$M$13/J158*J157</f>
        <v>2.3882034229911311E-5</v>
      </c>
      <c r="K169" s="6">
        <f t="shared" si="103"/>
        <v>39994.458629058281</v>
      </c>
      <c r="L169" s="2">
        <f t="shared" si="102"/>
        <v>0.99986146572645684</v>
      </c>
    </row>
    <row r="170" spans="1:12" s="4" customFormat="1" x14ac:dyDescent="0.25">
      <c r="B170" s="4" t="s">
        <v>15</v>
      </c>
      <c r="C170" s="6">
        <f>SUM(C162:C169)</f>
        <v>37000</v>
      </c>
      <c r="D170" s="6">
        <f t="shared" ref="D170" si="104">SUM(D162:D169)</f>
        <v>1388444.4444444445</v>
      </c>
      <c r="E170" s="6">
        <f>SUM(E162:E169)</f>
        <v>1619733.3333333337</v>
      </c>
      <c r="F170" s="6">
        <f t="shared" ref="F170:K170" si="105">SUM(F162:F169)</f>
        <v>694044.44444444473</v>
      </c>
      <c r="G170" s="6">
        <f t="shared" si="105"/>
        <v>879111.11111111101</v>
      </c>
      <c r="H170" s="6">
        <f t="shared" si="105"/>
        <v>1249244.444444444</v>
      </c>
      <c r="I170" s="6">
        <f t="shared" si="105"/>
        <v>694222.22222222236</v>
      </c>
      <c r="J170" s="6">
        <f t="shared" si="105"/>
        <v>39999.999999999993</v>
      </c>
      <c r="K170" s="6">
        <f t="shared" si="105"/>
        <v>6601800.0000000019</v>
      </c>
      <c r="L170" s="7">
        <f t="shared" si="102"/>
        <v>1.0000000000000002</v>
      </c>
    </row>
    <row r="172" spans="1:12" x14ac:dyDescent="0.25">
      <c r="A172" t="s">
        <v>22</v>
      </c>
      <c r="B172" t="s">
        <v>36</v>
      </c>
    </row>
    <row r="173" spans="1:12" x14ac:dyDescent="0.25">
      <c r="C173" s="66" t="s">
        <v>61</v>
      </c>
      <c r="D173" s="66" t="s">
        <v>62</v>
      </c>
      <c r="E173" s="66" t="s">
        <v>63</v>
      </c>
      <c r="F173" s="66" t="s">
        <v>64</v>
      </c>
      <c r="G173" s="66" t="s">
        <v>65</v>
      </c>
      <c r="H173" s="66" t="s">
        <v>59</v>
      </c>
      <c r="I173" s="66" t="s">
        <v>60</v>
      </c>
      <c r="J173" s="66" t="s">
        <v>66</v>
      </c>
    </row>
    <row r="174" spans="1:12" x14ac:dyDescent="0.25">
      <c r="B174" t="s">
        <v>61</v>
      </c>
      <c r="C174" s="1">
        <f t="shared" ref="C174:J174" si="106">+$L$6/$K162*C162</f>
        <v>4.5681179802523014E-5</v>
      </c>
      <c r="D174" s="1">
        <f t="shared" si="106"/>
        <v>12859.732994979131</v>
      </c>
      <c r="E174" s="1">
        <f t="shared" si="106"/>
        <v>9378.925779520494</v>
      </c>
      <c r="F174" s="1">
        <f t="shared" si="106"/>
        <v>3460.5661561540473</v>
      </c>
      <c r="G174" s="1">
        <f t="shared" si="106"/>
        <v>6283.1226133302771</v>
      </c>
      <c r="H174" s="1">
        <f t="shared" si="106"/>
        <v>2691.3092424157726</v>
      </c>
      <c r="I174" s="1">
        <f t="shared" si="106"/>
        <v>1836.4078051828726</v>
      </c>
      <c r="J174" s="1">
        <f t="shared" si="106"/>
        <v>489.93536273622084</v>
      </c>
      <c r="K174" s="6">
        <f>SUM(C174:J174)</f>
        <v>36999.999999999993</v>
      </c>
    </row>
    <row r="175" spans="1:12" x14ac:dyDescent="0.25">
      <c r="B175" t="s">
        <v>62</v>
      </c>
      <c r="C175" s="1">
        <f t="shared" ref="C175:J175" si="107">+$L$7/$K163*C163</f>
        <v>13192.585147449337</v>
      </c>
      <c r="D175" s="1">
        <f t="shared" si="107"/>
        <v>1082961.2912701785</v>
      </c>
      <c r="E175" s="1">
        <f t="shared" si="107"/>
        <v>172007.6027731018</v>
      </c>
      <c r="F175" s="1">
        <f t="shared" si="107"/>
        <v>63466.083723312899</v>
      </c>
      <c r="G175" s="1">
        <f t="shared" si="107"/>
        <v>26129.523479825461</v>
      </c>
      <c r="H175" s="1">
        <f t="shared" si="107"/>
        <v>20812.138403045628</v>
      </c>
      <c r="I175" s="1">
        <f t="shared" si="107"/>
        <v>7194.4091099547777</v>
      </c>
      <c r="J175" s="1">
        <f t="shared" si="107"/>
        <v>2680.8105375761475</v>
      </c>
      <c r="K175" s="6">
        <f t="shared" ref="K175:K181" si="108">SUM(C175:J175)</f>
        <v>1388444.4444444445</v>
      </c>
    </row>
    <row r="176" spans="1:12" x14ac:dyDescent="0.25">
      <c r="B176" t="s">
        <v>63</v>
      </c>
      <c r="C176" s="1">
        <f t="shared" ref="C176:J176" si="109">+$L$8/$K164*C164</f>
        <v>9514.805931063549</v>
      </c>
      <c r="D176" s="1">
        <f t="shared" si="109"/>
        <v>170096.94922616443</v>
      </c>
      <c r="E176" s="1">
        <f t="shared" si="109"/>
        <v>1200739.2738271735</v>
      </c>
      <c r="F176" s="1">
        <f t="shared" si="109"/>
        <v>110759.95777801496</v>
      </c>
      <c r="G176" s="1">
        <f t="shared" si="109"/>
        <v>57713.526992371684</v>
      </c>
      <c r="H176" s="1">
        <f t="shared" si="109"/>
        <v>36320.999115702311</v>
      </c>
      <c r="I176" s="1">
        <f t="shared" si="109"/>
        <v>25198.318570420142</v>
      </c>
      <c r="J176" s="1">
        <f t="shared" si="109"/>
        <v>9389.5018924226351</v>
      </c>
      <c r="K176" s="6">
        <f t="shared" si="108"/>
        <v>1619733.333333333</v>
      </c>
    </row>
    <row r="177" spans="2:12" x14ac:dyDescent="0.25">
      <c r="B177" t="s">
        <v>64</v>
      </c>
      <c r="C177" s="1">
        <f>+$L$9/$K165*C165</f>
        <v>3519.4519547909704</v>
      </c>
      <c r="D177" s="1">
        <f t="shared" ref="D177:J177" si="110">+$L$9/$K165*D165</f>
        <v>62917.525044159178</v>
      </c>
      <c r="E177" s="1">
        <f t="shared" si="110"/>
        <v>111036.00575469031</v>
      </c>
      <c r="F177" s="1">
        <f t="shared" si="110"/>
        <v>455213.75695786823</v>
      </c>
      <c r="G177" s="1">
        <f t="shared" si="110"/>
        <v>8084.3664554934176</v>
      </c>
      <c r="H177" s="1">
        <f t="shared" si="110"/>
        <v>45156.030985136786</v>
      </c>
      <c r="I177" s="1">
        <f t="shared" si="110"/>
        <v>4644.2043168771834</v>
      </c>
      <c r="J177" s="1">
        <f t="shared" si="110"/>
        <v>3473.102975428375</v>
      </c>
      <c r="K177" s="6">
        <f t="shared" si="108"/>
        <v>694044.44444444426</v>
      </c>
    </row>
    <row r="178" spans="2:12" x14ac:dyDescent="0.25">
      <c r="B178" t="s">
        <v>65</v>
      </c>
      <c r="C178" s="1">
        <f>+$L$10/$K166*C166</f>
        <v>6015.7101360992192</v>
      </c>
      <c r="D178" s="1">
        <f t="shared" ref="D178:J178" si="111">+$L$10/$K166*D166</f>
        <v>24386.243284553155</v>
      </c>
      <c r="E178" s="1">
        <f t="shared" si="111"/>
        <v>54468.090088486773</v>
      </c>
      <c r="F178" s="1">
        <f t="shared" si="111"/>
        <v>7610.7853499374023</v>
      </c>
      <c r="G178" s="1">
        <f t="shared" si="111"/>
        <v>762550.23556795728</v>
      </c>
      <c r="H178" s="1">
        <f t="shared" si="111"/>
        <v>5654.9574687649038</v>
      </c>
      <c r="I178" s="1">
        <f t="shared" si="111"/>
        <v>16854.948980491339</v>
      </c>
      <c r="J178" s="1">
        <f t="shared" si="111"/>
        <v>1570.1402348209501</v>
      </c>
      <c r="K178" s="6">
        <f t="shared" si="108"/>
        <v>879111.11111111101</v>
      </c>
    </row>
    <row r="179" spans="2:12" x14ac:dyDescent="0.25">
      <c r="B179" t="s">
        <v>59</v>
      </c>
      <c r="C179" s="1">
        <f t="shared" ref="C179:J179" si="112">+$L$11/$K167*C167</f>
        <v>2663.5627530364231</v>
      </c>
      <c r="D179" s="1">
        <f t="shared" si="112"/>
        <v>20077.890494300616</v>
      </c>
      <c r="E179" s="1">
        <f t="shared" si="112"/>
        <v>35433.192308542093</v>
      </c>
      <c r="F179" s="1">
        <f t="shared" si="112"/>
        <v>43942.747542573379</v>
      </c>
      <c r="G179" s="1">
        <f t="shared" si="112"/>
        <v>5845.4413355329989</v>
      </c>
      <c r="H179" s="1">
        <f t="shared" si="112"/>
        <v>1115905.8575326924</v>
      </c>
      <c r="I179" s="1">
        <f t="shared" si="112"/>
        <v>3918.7296308603113</v>
      </c>
      <c r="J179" s="1">
        <f t="shared" si="112"/>
        <v>21457.022846906249</v>
      </c>
      <c r="K179" s="6">
        <f t="shared" si="108"/>
        <v>1249244.4444444443</v>
      </c>
    </row>
    <row r="180" spans="2:12" x14ac:dyDescent="0.25">
      <c r="B180" t="s">
        <v>60</v>
      </c>
      <c r="C180" s="1">
        <f t="shared" ref="C180:J180" si="113">+$L$12/$K168*C168</f>
        <v>1536.8202107249401</v>
      </c>
      <c r="D180" s="1">
        <f t="shared" si="113"/>
        <v>5868.8243191215988</v>
      </c>
      <c r="E180" s="1">
        <f t="shared" si="113"/>
        <v>20786.370310622817</v>
      </c>
      <c r="F180" s="1">
        <f t="shared" si="113"/>
        <v>3821.5308196280512</v>
      </c>
      <c r="G180" s="1">
        <f t="shared" si="113"/>
        <v>14732.281502443058</v>
      </c>
      <c r="H180" s="1">
        <f t="shared" si="113"/>
        <v>3313.5986438670034</v>
      </c>
      <c r="I180" s="1">
        <f t="shared" si="113"/>
        <v>643226.53962343256</v>
      </c>
      <c r="J180" s="1">
        <f t="shared" si="113"/>
        <v>936.25679238221358</v>
      </c>
      <c r="K180" s="6">
        <f t="shared" si="108"/>
        <v>694222.22222222225</v>
      </c>
    </row>
    <row r="181" spans="2:12" x14ac:dyDescent="0.25">
      <c r="B181" t="s">
        <v>66</v>
      </c>
      <c r="C181" s="1">
        <f t="shared" ref="C181:J181" si="114">+$L$13/$K169*C169</f>
        <v>487.34316657236764</v>
      </c>
      <c r="D181" s="1">
        <f t="shared" si="114"/>
        <v>2599.3470095125303</v>
      </c>
      <c r="E181" s="1">
        <f t="shared" si="114"/>
        <v>9206.4417961014005</v>
      </c>
      <c r="F181" s="1">
        <f t="shared" si="114"/>
        <v>3396.9243010492664</v>
      </c>
      <c r="G181" s="1">
        <f t="shared" si="114"/>
        <v>1631.2599331821427</v>
      </c>
      <c r="H181" s="1">
        <f t="shared" si="114"/>
        <v>21565.832458834662</v>
      </c>
      <c r="I181" s="1">
        <f t="shared" si="114"/>
        <v>1112.8513108622856</v>
      </c>
      <c r="J181" s="1">
        <f t="shared" si="114"/>
        <v>2.3885343168575495E-5</v>
      </c>
      <c r="K181" s="6">
        <f t="shared" si="108"/>
        <v>40000.000000000007</v>
      </c>
    </row>
    <row r="182" spans="2:12" s="4" customFormat="1" x14ac:dyDescent="0.25">
      <c r="B182" s="4" t="s">
        <v>15</v>
      </c>
      <c r="C182" s="6">
        <f>SUM(C174:C181)</f>
        <v>36930.279345417985</v>
      </c>
      <c r="D182" s="6">
        <f t="shared" ref="D182:K182" si="115">SUM(D174:D181)</f>
        <v>1381767.8036429691</v>
      </c>
      <c r="E182" s="6">
        <f t="shared" si="115"/>
        <v>1613055.9026382391</v>
      </c>
      <c r="F182" s="6">
        <f t="shared" si="115"/>
        <v>691672.35262853827</v>
      </c>
      <c r="G182" s="6">
        <f t="shared" si="115"/>
        <v>882969.75788013637</v>
      </c>
      <c r="H182" s="6">
        <f t="shared" si="115"/>
        <v>1251420.7238504596</v>
      </c>
      <c r="I182" s="6">
        <f t="shared" si="115"/>
        <v>703986.40934808145</v>
      </c>
      <c r="J182" s="6">
        <f t="shared" si="115"/>
        <v>39996.770666158132</v>
      </c>
      <c r="K182" s="6">
        <f t="shared" si="115"/>
        <v>6601799.9999999991</v>
      </c>
    </row>
    <row r="184" spans="2:12" x14ac:dyDescent="0.25">
      <c r="B184" t="s">
        <v>37</v>
      </c>
    </row>
    <row r="185" spans="2:12" x14ac:dyDescent="0.25">
      <c r="C185" s="66" t="s">
        <v>61</v>
      </c>
      <c r="D185" s="66" t="s">
        <v>62</v>
      </c>
      <c r="E185" s="66" t="s">
        <v>63</v>
      </c>
      <c r="F185" s="66" t="s">
        <v>64</v>
      </c>
      <c r="G185" s="66" t="s">
        <v>65</v>
      </c>
      <c r="H185" s="66" t="s">
        <v>59</v>
      </c>
      <c r="I185" s="66" t="s">
        <v>60</v>
      </c>
      <c r="J185" s="66" t="s">
        <v>66</v>
      </c>
    </row>
    <row r="186" spans="2:12" x14ac:dyDescent="0.25">
      <c r="B186" t="s">
        <v>61</v>
      </c>
      <c r="C186" s="1">
        <f>+$M$6/C182*C174</f>
        <v>4.5767421277387619E-5</v>
      </c>
      <c r="D186" s="1">
        <f>+$M$7/D182*D174</f>
        <v>12921.870654999861</v>
      </c>
      <c r="E186" s="1">
        <f>+$M$8/E182*E174</f>
        <v>9417.750923016607</v>
      </c>
      <c r="F186" s="1">
        <f>+$M$9/F182*F174</f>
        <v>3472.434175204136</v>
      </c>
      <c r="G186" s="1">
        <f>+$M$10/G182*G174</f>
        <v>6255.664877031897</v>
      </c>
      <c r="H186" s="1">
        <f>+$M$11/H182*H174</f>
        <v>2686.6289292582073</v>
      </c>
      <c r="I186" s="1">
        <f>+$M$12/I182*I174</f>
        <v>1810.9371011876083</v>
      </c>
      <c r="J186" s="1">
        <f>+$M$13/J182*J174</f>
        <v>489.97492005099548</v>
      </c>
      <c r="K186" s="6">
        <f>SUM(C186:J186)</f>
        <v>37055.261626516731</v>
      </c>
      <c r="L186" s="2">
        <f t="shared" ref="L186:L194" si="116">+K186/K174</f>
        <v>1.0014935574734254</v>
      </c>
    </row>
    <row r="187" spans="2:12" x14ac:dyDescent="0.25">
      <c r="B187" t="s">
        <v>62</v>
      </c>
      <c r="C187" s="1">
        <f>+$M$6/C182*C175</f>
        <v>13217.491421878136</v>
      </c>
      <c r="D187" s="1">
        <f>+$M$7/D182*D175</f>
        <v>1088194.1122438977</v>
      </c>
      <c r="E187" s="1">
        <f>+$M$8/E182*E175</f>
        <v>172719.64805601366</v>
      </c>
      <c r="F187" s="1">
        <f>+$M$9/F182*F175</f>
        <v>63683.740793478522</v>
      </c>
      <c r="G187" s="1">
        <f>+$M$10/G182*G175</f>
        <v>26015.335422474931</v>
      </c>
      <c r="H187" s="1">
        <f>+$M$11/H182*H175</f>
        <v>20775.945117016032</v>
      </c>
      <c r="I187" s="1">
        <f>+$M$12/I182*I175</f>
        <v>7094.6237222302661</v>
      </c>
      <c r="J187" s="1">
        <f>+$M$13/J182*J175</f>
        <v>2681.0269858555566</v>
      </c>
      <c r="K187" s="6">
        <f t="shared" ref="K187:K193" si="117">SUM(C187:J187)</f>
        <v>1394381.9237628449</v>
      </c>
      <c r="L187" s="2">
        <f t="shared" si="116"/>
        <v>1.0042763535423818</v>
      </c>
    </row>
    <row r="188" spans="2:12" x14ac:dyDescent="0.25">
      <c r="B188" t="s">
        <v>63</v>
      </c>
      <c r="C188" s="1">
        <f>+$M$6/C182*C176</f>
        <v>9532.7689280809791</v>
      </c>
      <c r="D188" s="1">
        <f>+$M$7/D182*D176</f>
        <v>170918.85014787916</v>
      </c>
      <c r="E188" s="1">
        <f>+$M$8/E182*E176</f>
        <v>1205709.8723481207</v>
      </c>
      <c r="F188" s="1">
        <f>+$M$9/F182*F176</f>
        <v>111139.80929062334</v>
      </c>
      <c r="G188" s="1">
        <f>+$M$10/G182*G176</f>
        <v>57461.314374135669</v>
      </c>
      <c r="H188" s="1">
        <f>+$M$11/H182*H176</f>
        <v>36257.835192590836</v>
      </c>
      <c r="I188" s="1">
        <f>+$M$12/I182*I176</f>
        <v>24848.821627707228</v>
      </c>
      <c r="J188" s="1">
        <f>+$M$13/J182*J176</f>
        <v>9390.2599995326455</v>
      </c>
      <c r="K188" s="6">
        <f t="shared" si="117"/>
        <v>1625259.5319086704</v>
      </c>
      <c r="L188" s="2">
        <f t="shared" si="116"/>
        <v>1.003411795300875</v>
      </c>
    </row>
    <row r="189" spans="2:12" x14ac:dyDescent="0.25">
      <c r="B189" t="s">
        <v>64</v>
      </c>
      <c r="C189" s="1">
        <f>+$M$6/C182*C177</f>
        <v>3526.096326250035</v>
      </c>
      <c r="D189" s="1">
        <f>+$M$7/D182*D177</f>
        <v>63221.539737315412</v>
      </c>
      <c r="E189" s="1">
        <f>+$M$8/E182*E177</f>
        <v>111495.65208924969</v>
      </c>
      <c r="F189" s="1">
        <f>+$M$9/F182*F177</f>
        <v>456774.91351308423</v>
      </c>
      <c r="G189" s="1">
        <f>+$M$10/G182*G177</f>
        <v>8049.0371429946517</v>
      </c>
      <c r="H189" s="1">
        <f>+$M$11/H182*H177</f>
        <v>45077.502526707583</v>
      </c>
      <c r="I189" s="1">
        <f>+$M$12/I182*I177</f>
        <v>4579.7898915437381</v>
      </c>
      <c r="J189" s="1">
        <f>+$M$13/J182*J177</f>
        <v>3473.3833932918183</v>
      </c>
      <c r="K189" s="6">
        <f t="shared" si="117"/>
        <v>696197.91462043719</v>
      </c>
      <c r="L189" s="2">
        <f t="shared" si="116"/>
        <v>1.003102784257162</v>
      </c>
    </row>
    <row r="190" spans="2:12" x14ac:dyDescent="0.25">
      <c r="B190" t="s">
        <v>65</v>
      </c>
      <c r="C190" s="1">
        <f>+$M$6/C182*C178</f>
        <v>6027.0671920408104</v>
      </c>
      <c r="D190" s="1">
        <f>+$M$7/D182*D178</f>
        <v>24504.076531556802</v>
      </c>
      <c r="E190" s="1">
        <f>+$M$8/E182*E178</f>
        <v>54693.567020851711</v>
      </c>
      <c r="F190" s="1">
        <f>+$M$9/F182*F178</f>
        <v>7636.886554608368</v>
      </c>
      <c r="G190" s="1">
        <f>+$M$10/G182*G178</f>
        <v>759217.8315117209</v>
      </c>
      <c r="H190" s="1">
        <f>+$M$11/H182*H178</f>
        <v>5645.1232321675607</v>
      </c>
      <c r="I190" s="1">
        <f>+$M$12/I182*I178</f>
        <v>16621.173337017299</v>
      </c>
      <c r="J190" s="1">
        <f>+$M$13/J182*J178</f>
        <v>1570.2670077306709</v>
      </c>
      <c r="K190" s="6">
        <f t="shared" si="117"/>
        <v>875915.99238769407</v>
      </c>
      <c r="L190" s="2">
        <f t="shared" si="116"/>
        <v>0.99636551206891399</v>
      </c>
    </row>
    <row r="191" spans="2:12" x14ac:dyDescent="0.25">
      <c r="B191" t="s">
        <v>59</v>
      </c>
      <c r="C191" s="1">
        <f>+$M$6/C182*C179</f>
        <v>2668.5912917302421</v>
      </c>
      <c r="D191" s="1">
        <f>+$M$7/D182*D179</f>
        <v>20174.905971523618</v>
      </c>
      <c r="E191" s="1">
        <f>+$M$8/E182*E179</f>
        <v>35579.872089174161</v>
      </c>
      <c r="F191" s="1">
        <f>+$M$9/F182*F179</f>
        <v>44093.449289459815</v>
      </c>
      <c r="G191" s="1">
        <f>+$M$10/G182*G179</f>
        <v>5819.8963005852183</v>
      </c>
      <c r="H191" s="1">
        <f>+$M$11/H182*H179</f>
        <v>1113965.2448430385</v>
      </c>
      <c r="I191" s="1">
        <f>+$M$12/I182*I179</f>
        <v>3864.3774318643073</v>
      </c>
      <c r="J191" s="1">
        <f>+$M$13/J182*J179</f>
        <v>21458.755284022325</v>
      </c>
      <c r="K191" s="6">
        <f t="shared" si="117"/>
        <v>1247625.0925013982</v>
      </c>
      <c r="L191" s="2">
        <f t="shared" si="116"/>
        <v>0.99870373492534026</v>
      </c>
    </row>
    <row r="192" spans="2:12" x14ac:dyDescent="0.25">
      <c r="B192" t="s">
        <v>60</v>
      </c>
      <c r="C192" s="1">
        <f>+$M$6/C182*C180</f>
        <v>1539.7215727770501</v>
      </c>
      <c r="D192" s="1">
        <f>+$M$7/D182*D180</f>
        <v>5897.1822181857042</v>
      </c>
      <c r="E192" s="1">
        <f>+$M$8/E182*E180</f>
        <v>20872.417884624891</v>
      </c>
      <c r="F192" s="1">
        <f>+$M$9/F182*F180</f>
        <v>3834.6367677652347</v>
      </c>
      <c r="G192" s="1">
        <f>+$M$10/G182*G180</f>
        <v>14667.900282234279</v>
      </c>
      <c r="H192" s="1">
        <f>+$M$11/H182*H180</f>
        <v>3307.8361402173446</v>
      </c>
      <c r="I192" s="1">
        <f>+$M$12/I182*I180</f>
        <v>634305.08288250177</v>
      </c>
      <c r="J192" s="1">
        <f>+$M$13/J182*J180</f>
        <v>936.33238562871713</v>
      </c>
      <c r="K192" s="6">
        <f t="shared" si="117"/>
        <v>685361.110133935</v>
      </c>
      <c r="L192" s="2">
        <f t="shared" si="116"/>
        <v>0.9872359140853737</v>
      </c>
    </row>
    <row r="193" spans="1:12" x14ac:dyDescent="0.25">
      <c r="B193" t="s">
        <v>66</v>
      </c>
      <c r="C193" s="1">
        <f>+$M$6/C182*C181</f>
        <v>488.26322147532937</v>
      </c>
      <c r="D193" s="1">
        <f>+$M$7/D182*D181</f>
        <v>2611.9069390861887</v>
      </c>
      <c r="E193" s="1">
        <f>+$M$8/E182*E181</f>
        <v>9244.5529222820496</v>
      </c>
      <c r="F193" s="1">
        <f>+$M$9/F182*F181</f>
        <v>3408.5740602208602</v>
      </c>
      <c r="G193" s="1">
        <f>+$M$10/G182*G181</f>
        <v>1624.1311999334234</v>
      </c>
      <c r="H193" s="1">
        <f>+$M$11/H182*H181</f>
        <v>21528.328463448262</v>
      </c>
      <c r="I193" s="1">
        <f>+$M$12/I182*I181</f>
        <v>1097.4162281700224</v>
      </c>
      <c r="J193" s="1">
        <f>+$M$13/J182*J181</f>
        <v>2.3887271667945173E-5</v>
      </c>
      <c r="K193" s="6">
        <f t="shared" si="117"/>
        <v>40003.173058503409</v>
      </c>
      <c r="L193" s="2">
        <f t="shared" si="116"/>
        <v>1.0000793264625851</v>
      </c>
    </row>
    <row r="194" spans="1:12" s="4" customFormat="1" x14ac:dyDescent="0.25">
      <c r="B194" s="4" t="s">
        <v>15</v>
      </c>
      <c r="C194" s="6">
        <f>SUM(C186:C193)</f>
        <v>37000.000000000007</v>
      </c>
      <c r="D194" s="6">
        <f t="shared" ref="D194" si="118">SUM(D186:D193)</f>
        <v>1388444.4444444445</v>
      </c>
      <c r="E194" s="6">
        <f>SUM(E186:E193)</f>
        <v>1619733.3333333335</v>
      </c>
      <c r="F194" s="6">
        <f t="shared" ref="F194:K194" si="119">SUM(F186:F193)</f>
        <v>694044.4444444445</v>
      </c>
      <c r="G194" s="6">
        <f t="shared" si="119"/>
        <v>879111.11111111101</v>
      </c>
      <c r="H194" s="6">
        <f t="shared" si="119"/>
        <v>1249244.4444444443</v>
      </c>
      <c r="I194" s="6">
        <f t="shared" si="119"/>
        <v>694222.22222222225</v>
      </c>
      <c r="J194" s="6">
        <f t="shared" si="119"/>
        <v>40000</v>
      </c>
      <c r="K194" s="6">
        <f t="shared" si="119"/>
        <v>6601799.9999999991</v>
      </c>
      <c r="L194" s="7">
        <f t="shared" si="116"/>
        <v>1</v>
      </c>
    </row>
    <row r="196" spans="1:12" x14ac:dyDescent="0.25">
      <c r="A196" t="s">
        <v>23</v>
      </c>
      <c r="B196" t="s">
        <v>36</v>
      </c>
    </row>
    <row r="197" spans="1:12" x14ac:dyDescent="0.25">
      <c r="C197" s="66" t="s">
        <v>61</v>
      </c>
      <c r="D197" s="66" t="s">
        <v>62</v>
      </c>
      <c r="E197" s="66" t="s">
        <v>63</v>
      </c>
      <c r="F197" s="66" t="s">
        <v>64</v>
      </c>
      <c r="G197" s="66" t="s">
        <v>65</v>
      </c>
      <c r="H197" s="66" t="s">
        <v>59</v>
      </c>
      <c r="I197" s="66" t="s">
        <v>60</v>
      </c>
      <c r="J197" s="66" t="s">
        <v>66</v>
      </c>
    </row>
    <row r="198" spans="1:12" x14ac:dyDescent="0.25">
      <c r="B198" t="s">
        <v>61</v>
      </c>
      <c r="C198" s="1">
        <f t="shared" ref="C198:J198" si="120">+$L$6/$K186*C186</f>
        <v>4.5699166945067509E-5</v>
      </c>
      <c r="D198" s="1">
        <f t="shared" si="120"/>
        <v>12902.599880521693</v>
      </c>
      <c r="E198" s="1">
        <f t="shared" si="120"/>
        <v>9403.7059477204966</v>
      </c>
      <c r="F198" s="1">
        <f t="shared" si="120"/>
        <v>3467.2556296462026</v>
      </c>
      <c r="G198" s="1">
        <f t="shared" si="120"/>
        <v>6246.3356157914104</v>
      </c>
      <c r="H198" s="1">
        <f t="shared" si="120"/>
        <v>2682.6222787054699</v>
      </c>
      <c r="I198" s="1">
        <f t="shared" si="120"/>
        <v>1808.236396204338</v>
      </c>
      <c r="J198" s="1">
        <f t="shared" si="120"/>
        <v>489.24420571122556</v>
      </c>
      <c r="K198" s="6">
        <f>SUM(C198:J198)</f>
        <v>37000.000000000007</v>
      </c>
    </row>
    <row r="199" spans="1:12" x14ac:dyDescent="0.25">
      <c r="B199" t="s">
        <v>62</v>
      </c>
      <c r="C199" s="1">
        <f t="shared" ref="C199:J199" si="121">+$L$7/$K187*C187</f>
        <v>13161.209437278998</v>
      </c>
      <c r="D199" s="1">
        <f t="shared" si="121"/>
        <v>1083560.4247829921</v>
      </c>
      <c r="E199" s="1">
        <f t="shared" si="121"/>
        <v>171984.18288629421</v>
      </c>
      <c r="F199" s="1">
        <f t="shared" si="121"/>
        <v>63412.566241201435</v>
      </c>
      <c r="G199" s="1">
        <f t="shared" si="121"/>
        <v>25904.558372514788</v>
      </c>
      <c r="H199" s="1">
        <f t="shared" si="121"/>
        <v>20687.478146561039</v>
      </c>
      <c r="I199" s="1">
        <f t="shared" si="121"/>
        <v>7064.4137912890355</v>
      </c>
      <c r="J199" s="1">
        <f t="shared" si="121"/>
        <v>2669.6107863127272</v>
      </c>
      <c r="K199" s="6">
        <f t="shared" ref="K199:K205" si="122">SUM(C199:J199)</f>
        <v>1388444.4444444445</v>
      </c>
    </row>
    <row r="200" spans="1:12" x14ac:dyDescent="0.25">
      <c r="B200" t="s">
        <v>63</v>
      </c>
      <c r="C200" s="1">
        <f t="shared" ref="C200:J200" si="123">+$L$8/$K188*C188</f>
        <v>9500.3556592859877</v>
      </c>
      <c r="D200" s="1">
        <f t="shared" si="123"/>
        <v>170337.69280799499</v>
      </c>
      <c r="E200" s="1">
        <f t="shared" si="123"/>
        <v>1201610.2242316043</v>
      </c>
      <c r="F200" s="1">
        <f t="shared" si="123"/>
        <v>110761.91231865864</v>
      </c>
      <c r="G200" s="1">
        <f t="shared" si="123"/>
        <v>57265.934727133434</v>
      </c>
      <c r="H200" s="1">
        <f t="shared" si="123"/>
        <v>36134.55149958533</v>
      </c>
      <c r="I200" s="1">
        <f t="shared" si="123"/>
        <v>24764.330800253614</v>
      </c>
      <c r="J200" s="1">
        <f t="shared" si="123"/>
        <v>9358.3312888174278</v>
      </c>
      <c r="K200" s="6">
        <f t="shared" si="122"/>
        <v>1619733.3333333337</v>
      </c>
    </row>
    <row r="201" spans="1:12" x14ac:dyDescent="0.25">
      <c r="B201" t="s">
        <v>64</v>
      </c>
      <c r="C201" s="1">
        <f>+$L$9/$K189*C189</f>
        <v>3515.1894517581791</v>
      </c>
      <c r="D201" s="1">
        <f t="shared" ref="D201:J201" si="124">+$L$9/$K189*D189</f>
        <v>63025.983707276355</v>
      </c>
      <c r="E201" s="1">
        <f t="shared" si="124"/>
        <v>111150.77521374518</v>
      </c>
      <c r="F201" s="1">
        <f t="shared" si="124"/>
        <v>455362.02339558315</v>
      </c>
      <c r="G201" s="1">
        <f t="shared" si="124"/>
        <v>8024.1399678252228</v>
      </c>
      <c r="H201" s="1">
        <f t="shared" si="124"/>
        <v>44938.069392449455</v>
      </c>
      <c r="I201" s="1">
        <f t="shared" si="124"/>
        <v>4565.6237460603388</v>
      </c>
      <c r="J201" s="1">
        <f t="shared" si="124"/>
        <v>3462.6395697465837</v>
      </c>
      <c r="K201" s="6">
        <f t="shared" si="122"/>
        <v>694044.4444444445</v>
      </c>
    </row>
    <row r="202" spans="1:12" x14ac:dyDescent="0.25">
      <c r="B202" t="s">
        <v>65</v>
      </c>
      <c r="C202" s="1">
        <f>+$L$10/$K190*C190</f>
        <v>6049.0523999830557</v>
      </c>
      <c r="D202" s="1">
        <f t="shared" ref="D202:J202" si="125">+$L$10/$K190*D190</f>
        <v>24593.461169360478</v>
      </c>
      <c r="E202" s="1">
        <f t="shared" si="125"/>
        <v>54893.075240312828</v>
      </c>
      <c r="F202" s="1">
        <f t="shared" si="125"/>
        <v>7664.743974077016</v>
      </c>
      <c r="G202" s="1">
        <f t="shared" si="125"/>
        <v>761987.2650301141</v>
      </c>
      <c r="H202" s="1">
        <f t="shared" si="125"/>
        <v>5665.715205703661</v>
      </c>
      <c r="I202" s="1">
        <f t="shared" si="125"/>
        <v>16681.803149231935</v>
      </c>
      <c r="J202" s="1">
        <f t="shared" si="125"/>
        <v>1575.9949423280148</v>
      </c>
      <c r="K202" s="6">
        <f t="shared" si="122"/>
        <v>879111.11111111101</v>
      </c>
    </row>
    <row r="203" spans="1:12" x14ac:dyDescent="0.25">
      <c r="B203" t="s">
        <v>59</v>
      </c>
      <c r="C203" s="1">
        <f t="shared" ref="C203:J203" si="126">+$L$11/$K191*C191</f>
        <v>2672.0549832826428</v>
      </c>
      <c r="D203" s="1">
        <f t="shared" si="126"/>
        <v>20201.091941477349</v>
      </c>
      <c r="E203" s="1">
        <f t="shared" si="126"/>
        <v>35626.05289729291</v>
      </c>
      <c r="F203" s="1">
        <f t="shared" si="126"/>
        <v>44150.680274321901</v>
      </c>
      <c r="G203" s="1">
        <f t="shared" si="126"/>
        <v>5827.4502207807363</v>
      </c>
      <c r="H203" s="1">
        <f t="shared" si="126"/>
        <v>1115411.1133131138</v>
      </c>
      <c r="I203" s="1">
        <f t="shared" si="126"/>
        <v>3869.3931911180807</v>
      </c>
      <c r="J203" s="1">
        <f t="shared" si="126"/>
        <v>21486.607623057018</v>
      </c>
      <c r="K203" s="6">
        <f t="shared" si="122"/>
        <v>1249244.4444444443</v>
      </c>
    </row>
    <row r="204" spans="1:12" x14ac:dyDescent="0.25">
      <c r="B204" t="s">
        <v>60</v>
      </c>
      <c r="C204" s="1">
        <f t="shared" ref="C204:J204" si="127">+$L$12/$K192*C192</f>
        <v>1559.6288088886311</v>
      </c>
      <c r="D204" s="1">
        <f t="shared" si="127"/>
        <v>5973.4275607762493</v>
      </c>
      <c r="E204" s="1">
        <f t="shared" si="127"/>
        <v>21142.279759911467</v>
      </c>
      <c r="F204" s="1">
        <f t="shared" si="127"/>
        <v>3884.2152246029668</v>
      </c>
      <c r="G204" s="1">
        <f t="shared" si="127"/>
        <v>14857.543240638061</v>
      </c>
      <c r="H204" s="1">
        <f t="shared" si="127"/>
        <v>3350.6035315600275</v>
      </c>
      <c r="I204" s="1">
        <f t="shared" si="127"/>
        <v>642506.08576183615</v>
      </c>
      <c r="J204" s="1">
        <f t="shared" si="127"/>
        <v>948.43833400872973</v>
      </c>
      <c r="K204" s="6">
        <f t="shared" si="122"/>
        <v>694222.22222222225</v>
      </c>
    </row>
    <row r="205" spans="1:12" x14ac:dyDescent="0.25">
      <c r="B205" t="s">
        <v>66</v>
      </c>
      <c r="C205" s="1">
        <f t="shared" ref="C205:J205" si="128">+$L$13/$K193*C193</f>
        <v>488.22449235340349</v>
      </c>
      <c r="D205" s="1">
        <f t="shared" si="128"/>
        <v>2611.69976218272</v>
      </c>
      <c r="E205" s="1">
        <f t="shared" si="128"/>
        <v>9243.8196427690127</v>
      </c>
      <c r="F205" s="1">
        <f t="shared" si="128"/>
        <v>3408.3036915455937</v>
      </c>
      <c r="G205" s="1">
        <f t="shared" si="128"/>
        <v>1624.0023735698981</v>
      </c>
      <c r="H205" s="1">
        <f t="shared" si="128"/>
        <v>21526.620832766184</v>
      </c>
      <c r="I205" s="1">
        <f t="shared" si="128"/>
        <v>1097.3291809278078</v>
      </c>
      <c r="J205" s="1">
        <f t="shared" si="128"/>
        <v>2.388537692548616E-5</v>
      </c>
      <c r="K205" s="6">
        <f t="shared" si="122"/>
        <v>40000</v>
      </c>
    </row>
    <row r="206" spans="1:12" s="4" customFormat="1" x14ac:dyDescent="0.25">
      <c r="B206" s="4" t="s">
        <v>15</v>
      </c>
      <c r="C206" s="6">
        <f>SUM(C198:C205)</f>
        <v>36945.715278530057</v>
      </c>
      <c r="D206" s="6">
        <f t="shared" ref="D206:K206" si="129">SUM(D198:D205)</f>
        <v>1383206.3816125819</v>
      </c>
      <c r="E206" s="6">
        <f t="shared" si="129"/>
        <v>1615054.1158196502</v>
      </c>
      <c r="F206" s="6">
        <f t="shared" si="129"/>
        <v>692111.70074963698</v>
      </c>
      <c r="G206" s="6">
        <f t="shared" si="129"/>
        <v>881737.22954836756</v>
      </c>
      <c r="H206" s="6">
        <f t="shared" si="129"/>
        <v>1250396.7742004448</v>
      </c>
      <c r="I206" s="6">
        <f t="shared" si="129"/>
        <v>702357.21601692133</v>
      </c>
      <c r="J206" s="6">
        <f t="shared" si="129"/>
        <v>39990.866773867107</v>
      </c>
      <c r="K206" s="6">
        <f t="shared" si="129"/>
        <v>6601800</v>
      </c>
    </row>
    <row r="208" spans="1:12" x14ac:dyDescent="0.25">
      <c r="B208" t="s">
        <v>37</v>
      </c>
    </row>
    <row r="209" spans="1:12" x14ac:dyDescent="0.25">
      <c r="C209" s="66" t="s">
        <v>61</v>
      </c>
      <c r="D209" s="66" t="s">
        <v>62</v>
      </c>
      <c r="E209" s="66" t="s">
        <v>63</v>
      </c>
      <c r="F209" s="66" t="s">
        <v>64</v>
      </c>
      <c r="G209" s="66" t="s">
        <v>65</v>
      </c>
      <c r="H209" s="66" t="s">
        <v>59</v>
      </c>
      <c r="I209" s="66" t="s">
        <v>60</v>
      </c>
      <c r="J209" s="66" t="s">
        <v>66</v>
      </c>
    </row>
    <row r="210" spans="1:12" x14ac:dyDescent="0.25">
      <c r="B210" t="s">
        <v>61</v>
      </c>
      <c r="C210" s="1">
        <f>+$M$6/C206*C198</f>
        <v>4.576631320358001E-5</v>
      </c>
      <c r="D210" s="1">
        <f>+$M$7/D206*D198</f>
        <v>12951.460722813184</v>
      </c>
      <c r="E210" s="1">
        <f>+$M$8/E206*E198</f>
        <v>9430.9508462864924</v>
      </c>
      <c r="F210" s="1">
        <f>+$M$9/F206*F198</f>
        <v>3476.9380500549692</v>
      </c>
      <c r="G210" s="1">
        <f>+$M$10/G206*G198</f>
        <v>6227.7318678989413</v>
      </c>
      <c r="H210" s="1">
        <f>+$M$11/H206*H198</f>
        <v>2680.1500510576993</v>
      </c>
      <c r="I210" s="1">
        <f>+$M$12/I206*I198</f>
        <v>1787.2926491664819</v>
      </c>
      <c r="J210" s="1">
        <f>+$M$13/J206*J198</f>
        <v>489.35594067286661</v>
      </c>
      <c r="K210" s="6">
        <f>SUM(C210:J210)</f>
        <v>37043.880173716956</v>
      </c>
      <c r="L210" s="2">
        <f t="shared" ref="L210:L218" si="130">+K210/K198</f>
        <v>1.0011859506409986</v>
      </c>
    </row>
    <row r="211" spans="1:12" x14ac:dyDescent="0.25">
      <c r="B211" t="s">
        <v>62</v>
      </c>
      <c r="C211" s="1">
        <f>+$M$6/C206*C199</f>
        <v>13180.547338389428</v>
      </c>
      <c r="D211" s="1">
        <f>+$M$7/D206*D199</f>
        <v>1087663.7586473979</v>
      </c>
      <c r="E211" s="1">
        <f>+$M$8/E206*E199</f>
        <v>172482.46427064869</v>
      </c>
      <c r="F211" s="1">
        <f>+$M$9/F206*F199</f>
        <v>63589.64782708056</v>
      </c>
      <c r="G211" s="1">
        <f>+$M$10/G206*G199</f>
        <v>25827.405638036405</v>
      </c>
      <c r="H211" s="1">
        <f>+$M$11/H206*H199</f>
        <v>20668.413160840701</v>
      </c>
      <c r="I211" s="1">
        <f>+$M$12/I206*I199</f>
        <v>6982.5908085606306</v>
      </c>
      <c r="J211" s="1">
        <f>+$M$13/J206*J199</f>
        <v>2670.2204794993263</v>
      </c>
      <c r="K211" s="6">
        <f t="shared" ref="K211:K217" si="131">SUM(C211:J211)</f>
        <v>1393065.0481704534</v>
      </c>
      <c r="L211" s="2">
        <f t="shared" si="130"/>
        <v>1.0033278996106019</v>
      </c>
    </row>
    <row r="212" spans="1:12" x14ac:dyDescent="0.25">
      <c r="B212" t="s">
        <v>63</v>
      </c>
      <c r="C212" s="1">
        <f>+$M$6/C206*C200</f>
        <v>9514.3146300879271</v>
      </c>
      <c r="D212" s="1">
        <f>+$M$7/D206*D200</f>
        <v>170982.74444267774</v>
      </c>
      <c r="E212" s="1">
        <f>+$M$8/E206*E200</f>
        <v>1205091.5909243801</v>
      </c>
      <c r="F212" s="1">
        <f>+$M$9/F206*F200</f>
        <v>111071.21844283894</v>
      </c>
      <c r="G212" s="1">
        <f>+$M$10/G206*G200</f>
        <v>57095.376966868862</v>
      </c>
      <c r="H212" s="1">
        <f>+$M$11/H206*H200</f>
        <v>36101.250934699179</v>
      </c>
      <c r="I212" s="1">
        <f>+$M$12/I206*I200</f>
        <v>24477.500007039289</v>
      </c>
      <c r="J212" s="1">
        <f>+$M$13/J206*J200</f>
        <v>9360.4685707215849</v>
      </c>
      <c r="K212" s="6">
        <f t="shared" si="131"/>
        <v>1623694.4649193136</v>
      </c>
      <c r="L212" s="2">
        <f t="shared" si="130"/>
        <v>1.0024455455132408</v>
      </c>
    </row>
    <row r="213" spans="1:12" x14ac:dyDescent="0.25">
      <c r="B213" t="s">
        <v>64</v>
      </c>
      <c r="C213" s="1">
        <f>+$M$6/C206*C201</f>
        <v>3520.3543559659934</v>
      </c>
      <c r="D213" s="1">
        <f>+$M$7/D206*D201</f>
        <v>63264.656740517996</v>
      </c>
      <c r="E213" s="1">
        <f>+$M$8/E206*E201</f>
        <v>111472.80693326787</v>
      </c>
      <c r="F213" s="1">
        <f>+$M$9/F206*F201</f>
        <v>456633.63616938738</v>
      </c>
      <c r="G213" s="1">
        <f>+$M$10/G206*G201</f>
        <v>8000.2413036807739</v>
      </c>
      <c r="H213" s="1">
        <f>+$M$11/H206*H201</f>
        <v>44896.65575830821</v>
      </c>
      <c r="I213" s="1">
        <f>+$M$12/I206*I201</f>
        <v>4512.7427903356138</v>
      </c>
      <c r="J213" s="1">
        <f>+$M$13/J206*J201</f>
        <v>3463.4303770673164</v>
      </c>
      <c r="K213" s="6">
        <f t="shared" si="131"/>
        <v>695764.52442853118</v>
      </c>
      <c r="L213" s="2">
        <f t="shared" si="130"/>
        <v>1.0024783427024815</v>
      </c>
    </row>
    <row r="214" spans="1:12" x14ac:dyDescent="0.25">
      <c r="B214" t="s">
        <v>65</v>
      </c>
      <c r="C214" s="1">
        <f>+$M$6/C206*C202</f>
        <v>6057.9403352203253</v>
      </c>
      <c r="D214" s="1">
        <f>+$M$7/D206*D202</f>
        <v>24686.594122309914</v>
      </c>
      <c r="E214" s="1">
        <f>+$M$8/E206*E202</f>
        <v>55052.114269735095</v>
      </c>
      <c r="F214" s="1">
        <f>+$M$9/F206*F202</f>
        <v>7686.1480127201512</v>
      </c>
      <c r="G214" s="1">
        <f>+$M$10/G206*G202</f>
        <v>759717.80340527685</v>
      </c>
      <c r="H214" s="1">
        <f>+$M$11/H206*H202</f>
        <v>5660.4938452880997</v>
      </c>
      <c r="I214" s="1">
        <f>+$M$12/I206*I202</f>
        <v>16488.587557495033</v>
      </c>
      <c r="J214" s="1">
        <f>+$M$13/J206*J202</f>
        <v>1576.3548724659129</v>
      </c>
      <c r="K214" s="6">
        <f t="shared" si="131"/>
        <v>876926.03642051131</v>
      </c>
      <c r="L214" s="2">
        <f t="shared" si="130"/>
        <v>0.99751444992221971</v>
      </c>
    </row>
    <row r="215" spans="1:12" x14ac:dyDescent="0.25">
      <c r="B215" t="s">
        <v>59</v>
      </c>
      <c r="C215" s="1">
        <f>+$M$6/C206*C203</f>
        <v>2675.9810612980864</v>
      </c>
      <c r="D215" s="1">
        <f>+$M$7/D206*D203</f>
        <v>20277.591435889986</v>
      </c>
      <c r="E215" s="1">
        <f>+$M$8/E206*E203</f>
        <v>35729.270522651437</v>
      </c>
      <c r="F215" s="1">
        <f>+$M$9/F206*F203</f>
        <v>44273.972437753371</v>
      </c>
      <c r="G215" s="1">
        <f>+$M$10/G206*G203</f>
        <v>5810.0940584750733</v>
      </c>
      <c r="H215" s="1">
        <f>+$M$11/H206*H203</f>
        <v>1114383.1824654306</v>
      </c>
      <c r="I215" s="1">
        <f>+$M$12/I206*I203</f>
        <v>3824.5762676478475</v>
      </c>
      <c r="J215" s="1">
        <f>+$M$13/J206*J203</f>
        <v>21491.514794670973</v>
      </c>
      <c r="K215" s="6">
        <f t="shared" si="131"/>
        <v>1248466.1830438173</v>
      </c>
      <c r="L215" s="2">
        <f t="shared" si="130"/>
        <v>0.99937701431926473</v>
      </c>
    </row>
    <row r="216" spans="1:12" x14ac:dyDescent="0.25">
      <c r="B216" t="s">
        <v>60</v>
      </c>
      <c r="C216" s="1">
        <f>+$M$6/C206*C204</f>
        <v>1561.9203876237766</v>
      </c>
      <c r="D216" s="1">
        <f>+$M$7/D206*D204</f>
        <v>5996.0483274968656</v>
      </c>
      <c r="E216" s="1">
        <f>+$M$8/E206*E204</f>
        <v>21203.534255821382</v>
      </c>
      <c r="F216" s="1">
        <f>+$M$9/F206*F204</f>
        <v>3895.0620177961691</v>
      </c>
      <c r="G216" s="1">
        <f>+$M$10/G206*G204</f>
        <v>14813.292338068639</v>
      </c>
      <c r="H216" s="1">
        <f>+$M$11/H206*H204</f>
        <v>3347.5157115738912</v>
      </c>
      <c r="I216" s="1">
        <f>+$M$12/I206*I204</f>
        <v>635064.31268464029</v>
      </c>
      <c r="J216" s="1">
        <f>+$M$13/J206*J204</f>
        <v>948.65494101118838</v>
      </c>
      <c r="K216" s="6">
        <f t="shared" si="131"/>
        <v>686830.34066403226</v>
      </c>
      <c r="L216" s="2">
        <f t="shared" si="130"/>
        <v>0.9893522832868582</v>
      </c>
    </row>
    <row r="217" spans="1:12" x14ac:dyDescent="0.25">
      <c r="B217" t="s">
        <v>66</v>
      </c>
      <c r="C217" s="1">
        <f>+$M$6/C206*C205</f>
        <v>488.94184564816055</v>
      </c>
      <c r="D217" s="1">
        <f>+$M$7/D206*D205</f>
        <v>2621.5900053410296</v>
      </c>
      <c r="E217" s="1">
        <f>+$M$8/E206*E205</f>
        <v>9270.6013105423062</v>
      </c>
      <c r="F217" s="1">
        <f>+$M$9/F206*F205</f>
        <v>3417.8214868128734</v>
      </c>
      <c r="G217" s="1">
        <f>+$M$10/G206*G205</f>
        <v>1619.1655328054849</v>
      </c>
      <c r="H217" s="1">
        <f>+$M$11/H206*H205</f>
        <v>21506.782517246222</v>
      </c>
      <c r="I217" s="1">
        <f>+$M$12/I206*I205</f>
        <v>1084.6194573369921</v>
      </c>
      <c r="J217" s="1">
        <f>+$M$13/J206*J205</f>
        <v>2.3890831934750239E-5</v>
      </c>
      <c r="K217" s="6">
        <f t="shared" si="131"/>
        <v>40009.522179623906</v>
      </c>
      <c r="L217" s="2">
        <f t="shared" si="130"/>
        <v>1.0002380544905976</v>
      </c>
    </row>
    <row r="218" spans="1:12" s="4" customFormat="1" x14ac:dyDescent="0.25">
      <c r="B218" s="4" t="s">
        <v>15</v>
      </c>
      <c r="C218" s="6">
        <f>SUM(C210:C217)</f>
        <v>37000.000000000007</v>
      </c>
      <c r="D218" s="6">
        <f t="shared" ref="D218" si="132">SUM(D210:D217)</f>
        <v>1388444.4444444447</v>
      </c>
      <c r="E218" s="6">
        <f>SUM(E210:E217)</f>
        <v>1619733.3333333337</v>
      </c>
      <c r="F218" s="6">
        <f t="shared" ref="F218:K218" si="133">SUM(F210:F217)</f>
        <v>694044.4444444445</v>
      </c>
      <c r="G218" s="6">
        <f t="shared" si="133"/>
        <v>879111.11111111101</v>
      </c>
      <c r="H218" s="6">
        <f t="shared" si="133"/>
        <v>1249244.4444444445</v>
      </c>
      <c r="I218" s="6">
        <f t="shared" si="133"/>
        <v>694222.22222222213</v>
      </c>
      <c r="J218" s="6">
        <f t="shared" si="133"/>
        <v>40000.000000000007</v>
      </c>
      <c r="K218" s="6">
        <f t="shared" si="133"/>
        <v>6601799.9999999991</v>
      </c>
      <c r="L218" s="7">
        <f t="shared" si="130"/>
        <v>0.99999999999999989</v>
      </c>
    </row>
    <row r="220" spans="1:12" x14ac:dyDescent="0.25">
      <c r="A220" t="s">
        <v>24</v>
      </c>
      <c r="B220" t="s">
        <v>36</v>
      </c>
    </row>
    <row r="221" spans="1:12" x14ac:dyDescent="0.25">
      <c r="C221" s="66" t="s">
        <v>61</v>
      </c>
      <c r="D221" s="66" t="s">
        <v>62</v>
      </c>
      <c r="E221" s="66" t="s">
        <v>63</v>
      </c>
      <c r="F221" s="66" t="s">
        <v>64</v>
      </c>
      <c r="G221" s="66" t="s">
        <v>65</v>
      </c>
      <c r="H221" s="66" t="s">
        <v>59</v>
      </c>
      <c r="I221" s="66" t="s">
        <v>60</v>
      </c>
      <c r="J221" s="66" t="s">
        <v>66</v>
      </c>
    </row>
    <row r="222" spans="1:12" x14ac:dyDescent="0.25">
      <c r="B222" t="s">
        <v>61</v>
      </c>
      <c r="C222" s="1">
        <f t="shared" ref="C222:J222" si="134">+$L$6/$K210*C210</f>
        <v>4.5712100908206519E-5</v>
      </c>
      <c r="D222" s="1">
        <f t="shared" si="134"/>
        <v>12936.119124045985</v>
      </c>
      <c r="E222" s="1">
        <f t="shared" si="134"/>
        <v>9419.7794528063696</v>
      </c>
      <c r="F222" s="1">
        <f t="shared" si="134"/>
        <v>3472.8194575931634</v>
      </c>
      <c r="G222" s="1">
        <f t="shared" si="134"/>
        <v>6220.3548340962052</v>
      </c>
      <c r="H222" s="1">
        <f t="shared" si="134"/>
        <v>2676.9752904959978</v>
      </c>
      <c r="I222" s="1">
        <f t="shared" si="134"/>
        <v>1785.1755191152918</v>
      </c>
      <c r="J222" s="1">
        <f t="shared" si="134"/>
        <v>488.77627613487942</v>
      </c>
      <c r="K222" s="6">
        <f>SUM(C222:J222)</f>
        <v>36999.999999999993</v>
      </c>
    </row>
    <row r="223" spans="1:12" x14ac:dyDescent="0.25">
      <c r="B223" t="s">
        <v>62</v>
      </c>
      <c r="C223" s="1">
        <f t="shared" ref="C223:J223" si="135">+$L$7/$K211*C211</f>
        <v>13136.82928931298</v>
      </c>
      <c r="D223" s="1">
        <f t="shared" si="135"/>
        <v>1084056.1286788969</v>
      </c>
      <c r="E223" s="1">
        <f t="shared" si="135"/>
        <v>171910.36383777455</v>
      </c>
      <c r="F223" s="1">
        <f t="shared" si="135"/>
        <v>63378.729776935463</v>
      </c>
      <c r="G223" s="1">
        <f t="shared" si="135"/>
        <v>25741.739712471059</v>
      </c>
      <c r="H223" s="1">
        <f t="shared" si="135"/>
        <v>20599.858898434151</v>
      </c>
      <c r="I223" s="1">
        <f t="shared" si="135"/>
        <v>6959.4305224350092</v>
      </c>
      <c r="J223" s="1">
        <f t="shared" si="135"/>
        <v>2661.3637281846309</v>
      </c>
      <c r="K223" s="6">
        <f t="shared" ref="K223:K229" si="136">SUM(C223:J223)</f>
        <v>1388444.444444445</v>
      </c>
    </row>
    <row r="224" spans="1:12" x14ac:dyDescent="0.25">
      <c r="B224" t="s">
        <v>63</v>
      </c>
      <c r="C224" s="1">
        <f t="shared" ref="C224:J224" si="137">+$L$8/$K212*C212</f>
        <v>9491.103704008885</v>
      </c>
      <c r="D224" s="1">
        <f t="shared" si="137"/>
        <v>170565.61845974036</v>
      </c>
      <c r="E224" s="1">
        <f t="shared" si="137"/>
        <v>1202151.6742910827</v>
      </c>
      <c r="F224" s="1">
        <f t="shared" si="137"/>
        <v>110800.25138519792</v>
      </c>
      <c r="G224" s="1">
        <f t="shared" si="137"/>
        <v>56956.088260770986</v>
      </c>
      <c r="H224" s="1">
        <f t="shared" si="137"/>
        <v>36013.179066216253</v>
      </c>
      <c r="I224" s="1">
        <f t="shared" si="137"/>
        <v>24417.78520199527</v>
      </c>
      <c r="J224" s="1">
        <f t="shared" si="137"/>
        <v>9337.6329643213994</v>
      </c>
      <c r="K224" s="6">
        <f t="shared" si="136"/>
        <v>1619733.3333333337</v>
      </c>
    </row>
    <row r="225" spans="2:12" x14ac:dyDescent="0.25">
      <c r="B225" t="s">
        <v>64</v>
      </c>
      <c r="C225" s="1">
        <f>+$L$9/$K213*C213</f>
        <v>3511.6512806409573</v>
      </c>
      <c r="D225" s="1">
        <f t="shared" ref="D225:J225" si="138">+$L$9/$K213*D213</f>
        <v>63108.252862569694</v>
      </c>
      <c r="E225" s="1">
        <f t="shared" si="138"/>
        <v>111197.22210931704</v>
      </c>
      <c r="F225" s="1">
        <f t="shared" si="138"/>
        <v>455504.73932274117</v>
      </c>
      <c r="G225" s="1">
        <f t="shared" si="138"/>
        <v>7980.4629814881791</v>
      </c>
      <c r="H225" s="1">
        <f t="shared" si="138"/>
        <v>44785.661540852634</v>
      </c>
      <c r="I225" s="1">
        <f t="shared" si="138"/>
        <v>4501.5863167379357</v>
      </c>
      <c r="J225" s="1">
        <f t="shared" si="138"/>
        <v>3454.8680300968895</v>
      </c>
      <c r="K225" s="6">
        <f t="shared" si="136"/>
        <v>694044.4444444445</v>
      </c>
    </row>
    <row r="226" spans="2:12" x14ac:dyDescent="0.25">
      <c r="B226" t="s">
        <v>65</v>
      </c>
      <c r="C226" s="1">
        <f>+$L$10/$K214*C214</f>
        <v>6073.0351682551445</v>
      </c>
      <c r="D226" s="1">
        <f t="shared" ref="D226:J226" si="139">+$L$10/$K214*D214</f>
        <v>24748.106781044455</v>
      </c>
      <c r="E226" s="1">
        <f t="shared" si="139"/>
        <v>55189.290013821592</v>
      </c>
      <c r="F226" s="1">
        <f t="shared" si="139"/>
        <v>7705.2999215394539</v>
      </c>
      <c r="G226" s="1">
        <f t="shared" si="139"/>
        <v>761610.82525121828</v>
      </c>
      <c r="H226" s="1">
        <f t="shared" si="139"/>
        <v>5674.5983436425122</v>
      </c>
      <c r="I226" s="1">
        <f t="shared" si="139"/>
        <v>16529.672887225559</v>
      </c>
      <c r="J226" s="1">
        <f t="shared" si="139"/>
        <v>1580.282744364082</v>
      </c>
      <c r="K226" s="6">
        <f t="shared" si="136"/>
        <v>879111.11111111112</v>
      </c>
    </row>
    <row r="227" spans="2:12" x14ac:dyDescent="0.25">
      <c r="B227" t="s">
        <v>59</v>
      </c>
      <c r="C227" s="1">
        <f t="shared" ref="C227:J227" si="140">+$L$11/$K215*C215</f>
        <v>2677.6491984067261</v>
      </c>
      <c r="D227" s="1">
        <f t="shared" si="140"/>
        <v>20290.231959859779</v>
      </c>
      <c r="E227" s="1">
        <f t="shared" si="140"/>
        <v>35751.543222143024</v>
      </c>
      <c r="F227" s="1">
        <f t="shared" si="140"/>
        <v>44301.571682545669</v>
      </c>
      <c r="G227" s="1">
        <f t="shared" si="140"/>
        <v>5813.7159202452494</v>
      </c>
      <c r="H227" s="1">
        <f t="shared" si="140"/>
        <v>1115077.8600051189</v>
      </c>
      <c r="I227" s="1">
        <f t="shared" si="140"/>
        <v>3826.9604091835099</v>
      </c>
      <c r="J227" s="1">
        <f t="shared" si="140"/>
        <v>21504.912046941692</v>
      </c>
      <c r="K227" s="6">
        <f t="shared" si="136"/>
        <v>1249244.4444444445</v>
      </c>
    </row>
    <row r="228" spans="2:12" x14ac:dyDescent="0.25">
      <c r="B228" t="s">
        <v>60</v>
      </c>
      <c r="C228" s="1">
        <f t="shared" ref="C228:J228" si="141">+$L$12/$K216*C216</f>
        <v>1578.7302602008601</v>
      </c>
      <c r="D228" s="1">
        <f t="shared" si="141"/>
        <v>6060.5796628644748</v>
      </c>
      <c r="E228" s="1">
        <f t="shared" si="141"/>
        <v>21431.73328046337</v>
      </c>
      <c r="F228" s="1">
        <f t="shared" si="141"/>
        <v>3936.9818856190113</v>
      </c>
      <c r="G228" s="1">
        <f t="shared" si="141"/>
        <v>14972.71759342935</v>
      </c>
      <c r="H228" s="1">
        <f t="shared" si="141"/>
        <v>3383.5427158996049</v>
      </c>
      <c r="I228" s="1">
        <f t="shared" si="141"/>
        <v>641899.07216346543</v>
      </c>
      <c r="J228" s="1">
        <f t="shared" si="141"/>
        <v>958.86466028009386</v>
      </c>
      <c r="K228" s="6">
        <f t="shared" si="136"/>
        <v>694222.22222222213</v>
      </c>
    </row>
    <row r="229" spans="2:12" x14ac:dyDescent="0.25">
      <c r="B229" t="s">
        <v>66</v>
      </c>
      <c r="C229" s="1">
        <f t="shared" ref="C229:J229" si="142">+$L$13/$K217*C217</f>
        <v>488.82547854787367</v>
      </c>
      <c r="D229" s="1">
        <f t="shared" si="142"/>
        <v>2620.9660725977437</v>
      </c>
      <c r="E229" s="1">
        <f t="shared" si="142"/>
        <v>9268.39492750918</v>
      </c>
      <c r="F229" s="1">
        <f t="shared" si="142"/>
        <v>3417.0080527015198</v>
      </c>
      <c r="G229" s="1">
        <f t="shared" si="142"/>
        <v>1618.7801749155558</v>
      </c>
      <c r="H229" s="1">
        <f t="shared" si="142"/>
        <v>21501.663949587703</v>
      </c>
      <c r="I229" s="1">
        <f t="shared" si="142"/>
        <v>1084.3613202552749</v>
      </c>
      <c r="J229" s="1">
        <f t="shared" si="142"/>
        <v>2.3885145968493859E-5</v>
      </c>
      <c r="K229" s="6">
        <f t="shared" si="136"/>
        <v>39999.999999999993</v>
      </c>
    </row>
    <row r="230" spans="2:12" s="4" customFormat="1" x14ac:dyDescent="0.25">
      <c r="B230" s="4" t="s">
        <v>15</v>
      </c>
      <c r="C230" s="6">
        <f>SUM(C222:C229)</f>
        <v>36957.824425085528</v>
      </c>
      <c r="D230" s="6">
        <f t="shared" ref="D230:K230" si="143">SUM(D222:D229)</f>
        <v>1384386.0036016197</v>
      </c>
      <c r="E230" s="6">
        <f t="shared" si="143"/>
        <v>1616320.0011349178</v>
      </c>
      <c r="F230" s="6">
        <f t="shared" si="143"/>
        <v>692517.40148487338</v>
      </c>
      <c r="G230" s="6">
        <f t="shared" si="143"/>
        <v>880914.68472863489</v>
      </c>
      <c r="H230" s="6">
        <f t="shared" si="143"/>
        <v>1249713.3398102478</v>
      </c>
      <c r="I230" s="6">
        <f t="shared" si="143"/>
        <v>701004.0443404133</v>
      </c>
      <c r="J230" s="6">
        <f t="shared" si="143"/>
        <v>39986.70047420881</v>
      </c>
      <c r="K230" s="6">
        <f t="shared" si="143"/>
        <v>6601800.0000000019</v>
      </c>
    </row>
    <row r="232" spans="2:12" x14ac:dyDescent="0.25">
      <c r="B232" t="s">
        <v>37</v>
      </c>
    </row>
    <row r="233" spans="2:12" x14ac:dyDescent="0.25">
      <c r="C233" s="66" t="s">
        <v>61</v>
      </c>
      <c r="D233" s="66" t="s">
        <v>62</v>
      </c>
      <c r="E233" s="66" t="s">
        <v>63</v>
      </c>
      <c r="F233" s="66" t="s">
        <v>64</v>
      </c>
      <c r="G233" s="66" t="s">
        <v>65</v>
      </c>
      <c r="H233" s="66" t="s">
        <v>59</v>
      </c>
      <c r="I233" s="66" t="s">
        <v>60</v>
      </c>
      <c r="J233" s="66" t="s">
        <v>66</v>
      </c>
    </row>
    <row r="234" spans="2:12" x14ac:dyDescent="0.25">
      <c r="B234" t="s">
        <v>61</v>
      </c>
      <c r="C234" s="1">
        <f>+$M$6/C230*C222</f>
        <v>4.5764266698978647E-5</v>
      </c>
      <c r="D234" s="1">
        <f>+$M$7/D230*D222</f>
        <v>12974.042415717591</v>
      </c>
      <c r="E234" s="1">
        <f>+$M$8/E230*E222</f>
        <v>9439.6720709052988</v>
      </c>
      <c r="F234" s="1">
        <f>+$M$9/F230*F222</f>
        <v>3480.4772355655414</v>
      </c>
      <c r="G234" s="1">
        <f>+$M$10/G230*G222</f>
        <v>6207.6193580451172</v>
      </c>
      <c r="H234" s="1">
        <f>+$M$11/H230*H222</f>
        <v>2675.9708831106418</v>
      </c>
      <c r="I234" s="1">
        <f>+$M$12/I230*I222</f>
        <v>1767.9049442617891</v>
      </c>
      <c r="J234" s="1">
        <f>+$M$13/J230*J222</f>
        <v>488.93884250353415</v>
      </c>
      <c r="K234" s="6">
        <f>SUM(C234:J234)</f>
        <v>37034.625795873784</v>
      </c>
      <c r="L234" s="2">
        <f t="shared" ref="L234:L242" si="144">+K234/K222</f>
        <v>1.0009358323209132</v>
      </c>
    </row>
    <row r="235" spans="2:12" x14ac:dyDescent="0.25">
      <c r="B235" t="s">
        <v>62</v>
      </c>
      <c r="C235" s="1">
        <f>+$M$6/C230*C223</f>
        <v>13151.820792098897</v>
      </c>
      <c r="D235" s="1">
        <f>+$M$7/D230*D223</f>
        <v>1087234.1279197871</v>
      </c>
      <c r="E235" s="1">
        <f>+$M$8/E230*E223</f>
        <v>172273.40282740333</v>
      </c>
      <c r="F235" s="1">
        <f>+$M$9/F230*F223</f>
        <v>63518.483728077939</v>
      </c>
      <c r="G235" s="1">
        <f>+$M$10/G230*G223</f>
        <v>25689.036399177014</v>
      </c>
      <c r="H235" s="1">
        <f>+$M$11/H230*H223</f>
        <v>20592.129783231507</v>
      </c>
      <c r="I235" s="1">
        <f>+$M$12/I230*I223</f>
        <v>6892.1019239367333</v>
      </c>
      <c r="J235" s="1">
        <f>+$M$13/J230*J223</f>
        <v>2662.2488943804651</v>
      </c>
      <c r="K235" s="6">
        <f t="shared" ref="K235:K241" si="145">SUM(C235:J235)</f>
        <v>1392013.352268093</v>
      </c>
      <c r="L235" s="2">
        <f t="shared" si="144"/>
        <v>1.0025704361726018</v>
      </c>
    </row>
    <row r="236" spans="2:12" x14ac:dyDescent="0.25">
      <c r="B236" t="s">
        <v>63</v>
      </c>
      <c r="C236" s="1">
        <f>+$M$6/C230*C224</f>
        <v>9501.9347732483875</v>
      </c>
      <c r="D236" s="1">
        <f>+$M$7/D230*D224</f>
        <v>171065.64552627943</v>
      </c>
      <c r="E236" s="1">
        <f>+$M$8/E230*E224</f>
        <v>1204690.3689891349</v>
      </c>
      <c r="F236" s="1">
        <f>+$M$9/F230*F224</f>
        <v>111044.57267363586</v>
      </c>
      <c r="G236" s="1">
        <f>+$M$10/G230*G224</f>
        <v>56839.477083859871</v>
      </c>
      <c r="H236" s="1">
        <f>+$M$11/H230*H224</f>
        <v>35999.666837264165</v>
      </c>
      <c r="I236" s="1">
        <f>+$M$12/I230*I224</f>
        <v>24181.556784916818</v>
      </c>
      <c r="J236" s="1">
        <f>+$M$13/J230*J224</f>
        <v>9340.7386491857396</v>
      </c>
      <c r="K236" s="6">
        <f t="shared" si="145"/>
        <v>1622663.9613175252</v>
      </c>
      <c r="L236" s="2">
        <f t="shared" si="144"/>
        <v>1.0018093274515505</v>
      </c>
    </row>
    <row r="237" spans="2:12" x14ac:dyDescent="0.25">
      <c r="B237" t="s">
        <v>64</v>
      </c>
      <c r="C237" s="1">
        <f>+$M$6/C230*C225</f>
        <v>3515.6587111097174</v>
      </c>
      <c r="D237" s="1">
        <f>+$M$7/D230*D225</f>
        <v>63293.259869481379</v>
      </c>
      <c r="E237" s="1">
        <f>+$M$8/E230*E225</f>
        <v>111432.04755126763</v>
      </c>
      <c r="F237" s="1">
        <f>+$M$9/F230*F225</f>
        <v>456509.15495726914</v>
      </c>
      <c r="G237" s="1">
        <f>+$M$10/G230*G225</f>
        <v>7964.123882210396</v>
      </c>
      <c r="H237" s="1">
        <f>+$M$11/H230*H225</f>
        <v>44768.857855973889</v>
      </c>
      <c r="I237" s="1">
        <f>+$M$12/I230*I225</f>
        <v>4458.0359864705479</v>
      </c>
      <c r="J237" s="1">
        <f>+$M$13/J230*J225</f>
        <v>3456.0171148157215</v>
      </c>
      <c r="K237" s="6">
        <f t="shared" si="145"/>
        <v>695397.15592859837</v>
      </c>
      <c r="L237" s="2">
        <f t="shared" si="144"/>
        <v>1.0019490271768354</v>
      </c>
    </row>
    <row r="238" spans="2:12" x14ac:dyDescent="0.25">
      <c r="B238" t="s">
        <v>65</v>
      </c>
      <c r="C238" s="1">
        <f>+$M$6/C230*C226</f>
        <v>6079.9656018962305</v>
      </c>
      <c r="D238" s="1">
        <f>+$M$7/D230*D226</f>
        <v>24820.657881013303</v>
      </c>
      <c r="E238" s="1">
        <f>+$M$8/E230*E226</f>
        <v>55305.838333757994</v>
      </c>
      <c r="F238" s="1">
        <f>+$M$9/F230*F226</f>
        <v>7722.2905761733191</v>
      </c>
      <c r="G238" s="1">
        <f>+$M$10/G230*G226</f>
        <v>760051.51285121345</v>
      </c>
      <c r="H238" s="1">
        <f>+$M$11/H230*H226</f>
        <v>5672.4692210818675</v>
      </c>
      <c r="I238" s="1">
        <f>+$M$12/I230*I226</f>
        <v>16369.757545654988</v>
      </c>
      <c r="J238" s="1">
        <f>+$M$13/J230*J226</f>
        <v>1580.808344397763</v>
      </c>
      <c r="K238" s="6">
        <f t="shared" si="145"/>
        <v>877603.3003551889</v>
      </c>
      <c r="L238" s="2">
        <f t="shared" si="144"/>
        <v>0.99828484620787417</v>
      </c>
    </row>
    <row r="239" spans="2:12" x14ac:dyDescent="0.25">
      <c r="B239" t="s">
        <v>59</v>
      </c>
      <c r="C239" s="1">
        <f>+$M$6/C230*C227</f>
        <v>2680.7048813674751</v>
      </c>
      <c r="D239" s="1">
        <f>+$M$7/D230*D227</f>
        <v>20349.714435037979</v>
      </c>
      <c r="E239" s="1">
        <f>+$M$8/E230*E227</f>
        <v>35827.043057285511</v>
      </c>
      <c r="F239" s="1">
        <f>+$M$9/F230*F227</f>
        <v>44399.259340632983</v>
      </c>
      <c r="G239" s="1">
        <f>+$M$10/G230*G227</f>
        <v>5801.8129915788222</v>
      </c>
      <c r="H239" s="1">
        <f>+$M$11/H230*H227</f>
        <v>1114659.4801859953</v>
      </c>
      <c r="I239" s="1">
        <f>+$M$12/I230*I227</f>
        <v>3789.9367073119147</v>
      </c>
      <c r="J239" s="1">
        <f>+$M$13/J230*J227</f>
        <v>21512.064553375425</v>
      </c>
      <c r="K239" s="6">
        <f t="shared" si="145"/>
        <v>1249020.0161525854</v>
      </c>
      <c r="L239" s="2">
        <f t="shared" si="144"/>
        <v>0.99982034877732928</v>
      </c>
    </row>
    <row r="240" spans="2:12" x14ac:dyDescent="0.25">
      <c r="B240" t="s">
        <v>60</v>
      </c>
      <c r="C240" s="1">
        <f>+$M$6/C230*C228</f>
        <v>1580.531877514504</v>
      </c>
      <c r="D240" s="1">
        <f>+$M$7/D230*D228</f>
        <v>6078.3467480350646</v>
      </c>
      <c r="E240" s="1">
        <f>+$M$8/E230*E228</f>
        <v>21476.992650651635</v>
      </c>
      <c r="F240" s="1">
        <f>+$M$9/F230*F228</f>
        <v>3945.6631699556983</v>
      </c>
      <c r="G240" s="1">
        <f>+$M$10/G230*G228</f>
        <v>14942.062640228674</v>
      </c>
      <c r="H240" s="1">
        <f>+$M$11/H230*H228</f>
        <v>3382.2732027649181</v>
      </c>
      <c r="I240" s="1">
        <f>+$M$12/I230*I228</f>
        <v>635689.0575987983</v>
      </c>
      <c r="J240" s="1">
        <f>+$M$13/J230*J228</f>
        <v>959.18357744826278</v>
      </c>
      <c r="K240" s="6">
        <f t="shared" si="145"/>
        <v>688054.11146539706</v>
      </c>
      <c r="L240" s="2">
        <f t="shared" si="144"/>
        <v>0.9911150773349191</v>
      </c>
    </row>
    <row r="241" spans="1:12" x14ac:dyDescent="0.25">
      <c r="B241" t="s">
        <v>66</v>
      </c>
      <c r="C241" s="1">
        <f>+$M$6/C230*C229</f>
        <v>489.38331700052362</v>
      </c>
      <c r="D241" s="1">
        <f>+$M$7/D230*D229</f>
        <v>2628.6496490923164</v>
      </c>
      <c r="E241" s="1">
        <f>+$M$8/E230*E229</f>
        <v>9287.967852927095</v>
      </c>
      <c r="F241" s="1">
        <f>+$M$9/F230*F229</f>
        <v>3424.5427631340485</v>
      </c>
      <c r="G241" s="1">
        <f>+$M$10/G230*G229</f>
        <v>1615.4659047976184</v>
      </c>
      <c r="H241" s="1">
        <f>+$M$11/H230*H229</f>
        <v>21493.596475022256</v>
      </c>
      <c r="I241" s="1">
        <f>+$M$12/I230*I229</f>
        <v>1073.8707308711046</v>
      </c>
      <c r="J241" s="1">
        <f>+$M$13/J230*J229</f>
        <v>2.3893090137706797E-5</v>
      </c>
      <c r="K241" s="6">
        <f t="shared" si="145"/>
        <v>40013.476716738049</v>
      </c>
      <c r="L241" s="2">
        <f t="shared" si="144"/>
        <v>1.0003369179184514</v>
      </c>
    </row>
    <row r="242" spans="1:12" s="4" customFormat="1" x14ac:dyDescent="0.25">
      <c r="B242" s="4" t="s">
        <v>15</v>
      </c>
      <c r="C242" s="6">
        <f>SUM(C234:C241)</f>
        <v>37000.000000000007</v>
      </c>
      <c r="D242" s="6">
        <f t="shared" ref="D242" si="146">SUM(D234:D241)</f>
        <v>1388444.4444444443</v>
      </c>
      <c r="E242" s="6">
        <f>SUM(E234:E241)</f>
        <v>1619733.3333333333</v>
      </c>
      <c r="F242" s="6">
        <f t="shared" ref="F242:K242" si="147">SUM(F234:F241)</f>
        <v>694044.4444444445</v>
      </c>
      <c r="G242" s="6">
        <f t="shared" si="147"/>
        <v>879111.11111111101</v>
      </c>
      <c r="H242" s="6">
        <f t="shared" si="147"/>
        <v>1249244.4444444443</v>
      </c>
      <c r="I242" s="6">
        <f t="shared" si="147"/>
        <v>694222.22222222225</v>
      </c>
      <c r="J242" s="6">
        <f t="shared" si="147"/>
        <v>39999.999999999993</v>
      </c>
      <c r="K242" s="6">
        <f t="shared" si="147"/>
        <v>6601800.0000000009</v>
      </c>
      <c r="L242" s="7">
        <f t="shared" si="144"/>
        <v>0.99999999999999989</v>
      </c>
    </row>
    <row r="244" spans="1:12" x14ac:dyDescent="0.25">
      <c r="A244" t="s">
        <v>25</v>
      </c>
      <c r="B244" t="s">
        <v>36</v>
      </c>
    </row>
    <row r="245" spans="1:12" x14ac:dyDescent="0.25">
      <c r="C245" s="66" t="s">
        <v>61</v>
      </c>
      <c r="D245" s="66" t="s">
        <v>62</v>
      </c>
      <c r="E245" s="66" t="s">
        <v>63</v>
      </c>
      <c r="F245" s="66" t="s">
        <v>64</v>
      </c>
      <c r="G245" s="66" t="s">
        <v>65</v>
      </c>
      <c r="H245" s="66" t="s">
        <v>59</v>
      </c>
      <c r="I245" s="66" t="s">
        <v>60</v>
      </c>
      <c r="J245" s="66" t="s">
        <v>66</v>
      </c>
    </row>
    <row r="246" spans="1:12" x14ac:dyDescent="0.25">
      <c r="B246" t="s">
        <v>61</v>
      </c>
      <c r="C246" s="1">
        <f t="shared" ref="C246:J246" si="148">+$L$6/$K234*C234</f>
        <v>4.5721479061113307E-5</v>
      </c>
      <c r="D246" s="1">
        <f t="shared" si="148"/>
        <v>12961.912239303212</v>
      </c>
      <c r="E246" s="1">
        <f t="shared" si="148"/>
        <v>9430.8463800492827</v>
      </c>
      <c r="F246" s="1">
        <f t="shared" si="148"/>
        <v>3477.2231377661928</v>
      </c>
      <c r="G246" s="1">
        <f t="shared" si="148"/>
        <v>6201.8154986531381</v>
      </c>
      <c r="H246" s="1">
        <f t="shared" si="148"/>
        <v>2673.4689644447562</v>
      </c>
      <c r="I246" s="1">
        <f t="shared" si="148"/>
        <v>1766.2520285266155</v>
      </c>
      <c r="J246" s="1">
        <f t="shared" si="148"/>
        <v>488.48170553531946</v>
      </c>
      <c r="K246" s="6">
        <f>SUM(C246:J246)</f>
        <v>36999.999999999993</v>
      </c>
    </row>
    <row r="247" spans="1:12" x14ac:dyDescent="0.25">
      <c r="B247" t="s">
        <v>62</v>
      </c>
      <c r="C247" s="1">
        <f t="shared" ref="C247:J247" si="149">+$L$7/$K235*C235</f>
        <v>13118.101549360552</v>
      </c>
      <c r="D247" s="1">
        <f t="shared" si="149"/>
        <v>1084446.6270822783</v>
      </c>
      <c r="E247" s="1">
        <f t="shared" si="149"/>
        <v>171831.72035779519</v>
      </c>
      <c r="F247" s="1">
        <f t="shared" si="149"/>
        <v>63355.632119539798</v>
      </c>
      <c r="G247" s="1">
        <f t="shared" si="149"/>
        <v>25623.173666727191</v>
      </c>
      <c r="H247" s="1">
        <f t="shared" si="149"/>
        <v>20539.334734269356</v>
      </c>
      <c r="I247" s="1">
        <f t="shared" si="149"/>
        <v>6874.4316361929823</v>
      </c>
      <c r="J247" s="1">
        <f t="shared" si="149"/>
        <v>2655.4232982809931</v>
      </c>
      <c r="K247" s="6">
        <f t="shared" ref="K247:K253" si="150">SUM(C247:J247)</f>
        <v>1388444.4444444447</v>
      </c>
    </row>
    <row r="248" spans="1:12" x14ac:dyDescent="0.25">
      <c r="B248" t="s">
        <v>63</v>
      </c>
      <c r="C248" s="1">
        <f t="shared" ref="C248:J248" si="151">+$L$8/$K236*C236</f>
        <v>9484.7737117998804</v>
      </c>
      <c r="D248" s="1">
        <f t="shared" si="151"/>
        <v>170756.69075815476</v>
      </c>
      <c r="E248" s="1">
        <f t="shared" si="151"/>
        <v>1202514.6262649426</v>
      </c>
      <c r="F248" s="1">
        <f t="shared" si="151"/>
        <v>110844.01954623064</v>
      </c>
      <c r="G248" s="1">
        <f t="shared" si="151"/>
        <v>56736.821595034235</v>
      </c>
      <c r="H248" s="1">
        <f t="shared" si="151"/>
        <v>35934.649289842208</v>
      </c>
      <c r="I248" s="1">
        <f t="shared" si="151"/>
        <v>24137.883449768819</v>
      </c>
      <c r="J248" s="1">
        <f t="shared" si="151"/>
        <v>9323.8687175604027</v>
      </c>
      <c r="K248" s="6">
        <f t="shared" si="150"/>
        <v>1619733.3333333335</v>
      </c>
    </row>
    <row r="249" spans="1:12" x14ac:dyDescent="0.25">
      <c r="B249" t="s">
        <v>64</v>
      </c>
      <c r="C249" s="1">
        <f>+$L$9/$K237*C237</f>
        <v>3508.8199257158758</v>
      </c>
      <c r="D249" s="1">
        <f t="shared" ref="D249:J249" si="152">+$L$9/$K237*D237</f>
        <v>63170.139550732514</v>
      </c>
      <c r="E249" s="1">
        <f t="shared" si="152"/>
        <v>111215.28593649788</v>
      </c>
      <c r="F249" s="1">
        <f t="shared" si="152"/>
        <v>455621.13697895652</v>
      </c>
      <c r="G249" s="1">
        <f t="shared" si="152"/>
        <v>7948.6317828469701</v>
      </c>
      <c r="H249" s="1">
        <f t="shared" si="152"/>
        <v>44681.771868293428</v>
      </c>
      <c r="I249" s="1">
        <f t="shared" si="152"/>
        <v>4449.3640550077034</v>
      </c>
      <c r="J249" s="1">
        <f t="shared" si="152"/>
        <v>3449.2943463936954</v>
      </c>
      <c r="K249" s="6">
        <f t="shared" si="150"/>
        <v>694044.44444444461</v>
      </c>
    </row>
    <row r="250" spans="1:12" x14ac:dyDescent="0.25">
      <c r="B250" t="s">
        <v>65</v>
      </c>
      <c r="C250" s="1">
        <f>+$L$10/$K238*C238</f>
        <v>6090.4115944380374</v>
      </c>
      <c r="D250" s="1">
        <f t="shared" ref="D250:J250" si="153">+$L$10/$K238*D238</f>
        <v>24863.302268183346</v>
      </c>
      <c r="E250" s="1">
        <f t="shared" si="153"/>
        <v>55400.859327720958</v>
      </c>
      <c r="F250" s="1">
        <f t="shared" si="153"/>
        <v>7735.5582482369919</v>
      </c>
      <c r="G250" s="1">
        <f t="shared" si="153"/>
        <v>761357.35781062511</v>
      </c>
      <c r="H250" s="1">
        <f t="shared" si="153"/>
        <v>5682.2150938477544</v>
      </c>
      <c r="I250" s="1">
        <f t="shared" si="153"/>
        <v>16397.882435897747</v>
      </c>
      <c r="J250" s="1">
        <f t="shared" si="153"/>
        <v>1583.5243321609921</v>
      </c>
      <c r="K250" s="6">
        <f t="shared" si="150"/>
        <v>879111.11111111077</v>
      </c>
    </row>
    <row r="251" spans="1:12" x14ac:dyDescent="0.25">
      <c r="B251" t="s">
        <v>59</v>
      </c>
      <c r="C251" s="1">
        <f t="shared" ref="C251:J251" si="154">+$L$11/$K239*C239</f>
        <v>2681.186559811154</v>
      </c>
      <c r="D251" s="1">
        <f t="shared" si="154"/>
        <v>20353.370943013364</v>
      </c>
      <c r="E251" s="1">
        <f t="shared" si="154"/>
        <v>35833.480585885321</v>
      </c>
      <c r="F251" s="1">
        <f t="shared" si="154"/>
        <v>44407.237155083327</v>
      </c>
      <c r="G251" s="1">
        <f t="shared" si="154"/>
        <v>5802.8554816610849</v>
      </c>
      <c r="H251" s="1">
        <f t="shared" si="154"/>
        <v>1114859.7661060828</v>
      </c>
      <c r="I251" s="1">
        <f t="shared" si="154"/>
        <v>3790.6176964157535</v>
      </c>
      <c r="J251" s="1">
        <f t="shared" si="154"/>
        <v>21515.929916491823</v>
      </c>
      <c r="K251" s="6">
        <f t="shared" si="150"/>
        <v>1249244.4444444447</v>
      </c>
    </row>
    <row r="252" spans="1:12" x14ac:dyDescent="0.25">
      <c r="B252" t="s">
        <v>60</v>
      </c>
      <c r="C252" s="1">
        <f t="shared" ref="C252:J252" si="155">+$L$12/$K240*C240</f>
        <v>1594.7006696381925</v>
      </c>
      <c r="D252" s="1">
        <f t="shared" si="155"/>
        <v>6132.8365262887246</v>
      </c>
      <c r="E252" s="1">
        <f t="shared" si="155"/>
        <v>21669.524701816339</v>
      </c>
      <c r="F252" s="1">
        <f t="shared" si="155"/>
        <v>3981.0343523029414</v>
      </c>
      <c r="G252" s="1">
        <f t="shared" si="155"/>
        <v>15076.011839520663</v>
      </c>
      <c r="H252" s="1">
        <f t="shared" si="155"/>
        <v>3412.5938350769093</v>
      </c>
      <c r="I252" s="1">
        <f t="shared" si="155"/>
        <v>641387.73804970121</v>
      </c>
      <c r="J252" s="1">
        <f t="shared" si="155"/>
        <v>967.78224787729096</v>
      </c>
      <c r="K252" s="6">
        <f t="shared" si="150"/>
        <v>694222.22222222225</v>
      </c>
    </row>
    <row r="253" spans="1:12" x14ac:dyDescent="0.25">
      <c r="B253" t="s">
        <v>66</v>
      </c>
      <c r="C253" s="1">
        <f t="shared" ref="C253:J253" si="156">+$L$13/$K241*C241</f>
        <v>489.21849052502807</v>
      </c>
      <c r="D253" s="1">
        <f t="shared" si="156"/>
        <v>2627.7643082114137</v>
      </c>
      <c r="E253" s="1">
        <f t="shared" si="156"/>
        <v>9284.8396240877937</v>
      </c>
      <c r="F253" s="1">
        <f t="shared" si="156"/>
        <v>3423.3893619161836</v>
      </c>
      <c r="G253" s="1">
        <f t="shared" si="156"/>
        <v>1614.9218087033685</v>
      </c>
      <c r="H253" s="1">
        <f t="shared" si="156"/>
        <v>21486.357336233432</v>
      </c>
      <c r="I253" s="1">
        <f t="shared" si="156"/>
        <v>1073.5090464377402</v>
      </c>
      <c r="J253" s="1">
        <f t="shared" si="156"/>
        <v>2.3885042838791436E-5</v>
      </c>
      <c r="K253" s="6">
        <f t="shared" si="150"/>
        <v>40000.000000000007</v>
      </c>
    </row>
    <row r="254" spans="1:12" s="4" customFormat="1" x14ac:dyDescent="0.25">
      <c r="B254" s="4" t="s">
        <v>15</v>
      </c>
      <c r="C254" s="6">
        <f>SUM(C246:C253)</f>
        <v>36967.212547010204</v>
      </c>
      <c r="D254" s="6">
        <f t="shared" ref="D254:K254" si="157">SUM(D246:D253)</f>
        <v>1385312.6436761653</v>
      </c>
      <c r="E254" s="6">
        <f t="shared" si="157"/>
        <v>1617181.183178795</v>
      </c>
      <c r="F254" s="6">
        <f t="shared" si="157"/>
        <v>692845.23090003268</v>
      </c>
      <c r="G254" s="6">
        <f t="shared" si="157"/>
        <v>880361.58948377171</v>
      </c>
      <c r="H254" s="6">
        <f t="shared" si="157"/>
        <v>1249270.1572280908</v>
      </c>
      <c r="I254" s="6">
        <f t="shared" si="157"/>
        <v>699877.6783979485</v>
      </c>
      <c r="J254" s="6">
        <f t="shared" si="157"/>
        <v>39984.304588185565</v>
      </c>
      <c r="K254" s="6">
        <f t="shared" si="157"/>
        <v>6601800</v>
      </c>
    </row>
    <row r="256" spans="1:12" x14ac:dyDescent="0.25">
      <c r="B256" t="s">
        <v>37</v>
      </c>
    </row>
    <row r="257" spans="1:12" x14ac:dyDescent="0.25">
      <c r="C257" s="66" t="s">
        <v>61</v>
      </c>
      <c r="D257" s="66" t="s">
        <v>62</v>
      </c>
      <c r="E257" s="66" t="s">
        <v>63</v>
      </c>
      <c r="F257" s="66" t="s">
        <v>64</v>
      </c>
      <c r="G257" s="66" t="s">
        <v>65</v>
      </c>
      <c r="H257" s="66" t="s">
        <v>59</v>
      </c>
      <c r="I257" s="66" t="s">
        <v>60</v>
      </c>
      <c r="J257" s="66" t="s">
        <v>66</v>
      </c>
    </row>
    <row r="258" spans="1:12" x14ac:dyDescent="0.25">
      <c r="B258" t="s">
        <v>61</v>
      </c>
      <c r="C258" s="1">
        <f>+$M$6/C254*C246</f>
        <v>4.5762030964869483E-5</v>
      </c>
      <c r="D258" s="1">
        <f>+$M$7/D254*D246</f>
        <v>12991.21546330447</v>
      </c>
      <c r="E258" s="1">
        <f>+$M$8/E254*E246</f>
        <v>9445.7296450146587</v>
      </c>
      <c r="F258" s="1">
        <f>+$M$9/F254*F246</f>
        <v>3483.2417013613185</v>
      </c>
      <c r="G258" s="1">
        <f>+$M$10/G254*G246</f>
        <v>6193.0063499522666</v>
      </c>
      <c r="H258" s="1">
        <f>+$M$11/H254*H246</f>
        <v>2673.4139384532441</v>
      </c>
      <c r="I258" s="1">
        <f>+$M$12/I254*I246</f>
        <v>1751.9795902835713</v>
      </c>
      <c r="J258" s="1">
        <f>+$M$13/J254*J246</f>
        <v>488.67345381282888</v>
      </c>
      <c r="K258" s="6">
        <f>SUM(C258:J258)</f>
        <v>37027.26018794439</v>
      </c>
      <c r="L258" s="2">
        <f t="shared" ref="L258:L266" si="158">+K258/K246</f>
        <v>1.000736761836335</v>
      </c>
    </row>
    <row r="259" spans="1:12" x14ac:dyDescent="0.25">
      <c r="B259" t="s">
        <v>62</v>
      </c>
      <c r="C259" s="1">
        <f>+$M$6/C254*C247</f>
        <v>13129.736430873951</v>
      </c>
      <c r="D259" s="1">
        <f>+$M$7/D254*D247</f>
        <v>1086898.2547313564</v>
      </c>
      <c r="E259" s="1">
        <f>+$M$8/E254*E247</f>
        <v>172102.89612723107</v>
      </c>
      <c r="F259" s="1">
        <f>+$M$9/F254*F247</f>
        <v>63465.29143270824</v>
      </c>
      <c r="G259" s="1">
        <f>+$M$10/G254*G247</f>
        <v>25586.778139148621</v>
      </c>
      <c r="H259" s="1">
        <f>+$M$11/H254*H247</f>
        <v>20538.911988662887</v>
      </c>
      <c r="I259" s="1">
        <f>+$M$12/I254*I247</f>
        <v>6818.881862208892</v>
      </c>
      <c r="J259" s="1">
        <f>+$M$13/J254*J247</f>
        <v>2656.4656563421731</v>
      </c>
      <c r="K259" s="6">
        <f t="shared" ref="K259:K265" si="159">SUM(C259:J259)</f>
        <v>1391197.216368532</v>
      </c>
      <c r="L259" s="2">
        <f t="shared" si="158"/>
        <v>1.0019826302270156</v>
      </c>
    </row>
    <row r="260" spans="1:12" x14ac:dyDescent="0.25">
      <c r="B260" t="s">
        <v>63</v>
      </c>
      <c r="C260" s="1">
        <f>+$M$6/C254*C248</f>
        <v>9493.1860737489733</v>
      </c>
      <c r="D260" s="1">
        <f>+$M$7/D254*D248</f>
        <v>171142.72342575973</v>
      </c>
      <c r="E260" s="1">
        <f>+$M$8/E254*E248</f>
        <v>1204412.3715028784</v>
      </c>
      <c r="F260" s="1">
        <f>+$M$9/F254*F248</f>
        <v>111035.87429766513</v>
      </c>
      <c r="G260" s="1">
        <f>+$M$10/G254*G248</f>
        <v>56656.231790588427</v>
      </c>
      <c r="H260" s="1">
        <f>+$M$11/H254*H248</f>
        <v>35933.909674109571</v>
      </c>
      <c r="I260" s="1">
        <f>+$M$12/I254*I248</f>
        <v>23942.834020077855</v>
      </c>
      <c r="J260" s="1">
        <f>+$M$13/J254*J248</f>
        <v>9327.5287026653859</v>
      </c>
      <c r="K260" s="6">
        <f t="shared" si="159"/>
        <v>1621944.6594874938</v>
      </c>
      <c r="L260" s="2">
        <f t="shared" si="158"/>
        <v>1.0013652408755518</v>
      </c>
    </row>
    <row r="261" spans="1:12" x14ac:dyDescent="0.25">
      <c r="B261" t="s">
        <v>64</v>
      </c>
      <c r="C261" s="1">
        <f>+$M$6/C254*C249</f>
        <v>3511.9320150630988</v>
      </c>
      <c r="D261" s="1">
        <f>+$M$7/D254*D249</f>
        <v>63312.949401260041</v>
      </c>
      <c r="E261" s="1">
        <f>+$M$8/E254*E249</f>
        <v>111390.80004224078</v>
      </c>
      <c r="F261" s="1">
        <f>+$M$9/F254*F249</f>
        <v>456409.75038670952</v>
      </c>
      <c r="G261" s="1">
        <f>+$M$10/G254*G249</f>
        <v>7937.3414309558548</v>
      </c>
      <c r="H261" s="1">
        <f>+$M$11/H254*H249</f>
        <v>44680.85221714645</v>
      </c>
      <c r="I261" s="1">
        <f>+$M$12/I254*I249</f>
        <v>4413.4103673853924</v>
      </c>
      <c r="J261" s="1">
        <f>+$M$13/J254*J249</f>
        <v>3450.648330057872</v>
      </c>
      <c r="K261" s="6">
        <f t="shared" si="159"/>
        <v>695107.68419081892</v>
      </c>
      <c r="L261" s="2">
        <f t="shared" si="158"/>
        <v>1.0015319476366178</v>
      </c>
    </row>
    <row r="262" spans="1:12" x14ac:dyDescent="0.25">
      <c r="B262" t="s">
        <v>65</v>
      </c>
      <c r="C262" s="1">
        <f>+$M$6/C254*C250</f>
        <v>6095.813383485216</v>
      </c>
      <c r="D262" s="1">
        <f>+$M$7/D254*D250</f>
        <v>24919.511174888205</v>
      </c>
      <c r="E262" s="1">
        <f>+$M$8/E254*E250</f>
        <v>55488.290045543734</v>
      </c>
      <c r="F262" s="1">
        <f>+$M$9/F254*F250</f>
        <v>7748.9473657644694</v>
      </c>
      <c r="G262" s="1">
        <f>+$M$10/G254*G250</f>
        <v>760275.91477496678</v>
      </c>
      <c r="H262" s="1">
        <f>+$M$11/H254*H250</f>
        <v>5682.098141108193</v>
      </c>
      <c r="I262" s="1">
        <f>+$M$12/I254*I250</f>
        <v>16265.377130537514</v>
      </c>
      <c r="J262" s="1">
        <f>+$M$13/J254*J250</f>
        <v>1584.1459277287388</v>
      </c>
      <c r="K262" s="6">
        <f t="shared" si="159"/>
        <v>878060.09794402285</v>
      </c>
      <c r="L262" s="2">
        <f t="shared" si="158"/>
        <v>0.99880445923865124</v>
      </c>
    </row>
    <row r="263" spans="1:12" x14ac:dyDescent="0.25">
      <c r="B263" t="s">
        <v>59</v>
      </c>
      <c r="C263" s="1">
        <f>+$M$6/C254*C251</f>
        <v>2683.5645935396883</v>
      </c>
      <c r="D263" s="1">
        <f>+$M$7/D254*D251</f>
        <v>20399.384168293145</v>
      </c>
      <c r="E263" s="1">
        <f>+$M$8/E254*E251</f>
        <v>35890.031097334606</v>
      </c>
      <c r="F263" s="1">
        <f>+$M$9/F254*F251</f>
        <v>44484.099573833191</v>
      </c>
      <c r="G263" s="1">
        <f>+$M$10/G254*G251</f>
        <v>5794.6130215558596</v>
      </c>
      <c r="H263" s="1">
        <f>+$M$11/H254*H251</f>
        <v>1114836.819789951</v>
      </c>
      <c r="I263" s="1">
        <f>+$M$12/I254*I251</f>
        <v>3759.9870977801697</v>
      </c>
      <c r="J263" s="1">
        <f>+$M$13/J254*J251</f>
        <v>21524.375765033845</v>
      </c>
      <c r="K263" s="6">
        <f t="shared" si="159"/>
        <v>1249372.8751073214</v>
      </c>
      <c r="L263" s="2">
        <f t="shared" si="158"/>
        <v>1.0001028066712225</v>
      </c>
    </row>
    <row r="264" spans="1:12" x14ac:dyDescent="0.25">
      <c r="B264" t="s">
        <v>60</v>
      </c>
      <c r="C264" s="1">
        <f>+$M$6/C254*C252</f>
        <v>1596.1150628162573</v>
      </c>
      <c r="D264" s="1">
        <f>+$M$7/D254*D252</f>
        <v>6146.7011381743077</v>
      </c>
      <c r="E264" s="1">
        <f>+$M$8/E254*E252</f>
        <v>21703.722404208478</v>
      </c>
      <c r="F264" s="1">
        <f>+$M$9/F254*F252</f>
        <v>3987.9249392668567</v>
      </c>
      <c r="G264" s="1">
        <f>+$M$10/G254*G252</f>
        <v>15054.597653603769</v>
      </c>
      <c r="H264" s="1">
        <f>+$M$11/H254*H252</f>
        <v>3412.5235962366983</v>
      </c>
      <c r="I264" s="1">
        <f>+$M$12/I254*I252</f>
        <v>636204.91774245631</v>
      </c>
      <c r="J264" s="1">
        <f>+$M$13/J254*J252</f>
        <v>968.16214046473453</v>
      </c>
      <c r="K264" s="6">
        <f t="shared" si="159"/>
        <v>689074.6646772275</v>
      </c>
      <c r="L264" s="2">
        <f t="shared" si="158"/>
        <v>0.99258514438140966</v>
      </c>
    </row>
    <row r="265" spans="1:12" x14ac:dyDescent="0.25">
      <c r="B265" t="s">
        <v>66</v>
      </c>
      <c r="C265" s="1">
        <f>+$M$6/C254*C253</f>
        <v>489.65239471078274</v>
      </c>
      <c r="D265" s="1">
        <f>+$M$7/D254*D253</f>
        <v>2633.7049414084618</v>
      </c>
      <c r="E265" s="1">
        <f>+$M$8/E254*E253</f>
        <v>9299.4924688821557</v>
      </c>
      <c r="F265" s="1">
        <f>+$M$9/F254*F253</f>
        <v>3429.3147471357256</v>
      </c>
      <c r="G265" s="1">
        <f>+$M$10/G254*G253</f>
        <v>1612.6279503394367</v>
      </c>
      <c r="H265" s="1">
        <f>+$M$11/H254*H253</f>
        <v>21485.915098776357</v>
      </c>
      <c r="I265" s="1">
        <f>+$M$12/I254*I253</f>
        <v>1064.8344114925715</v>
      </c>
      <c r="J265" s="1">
        <f>+$M$13/J254*J253</f>
        <v>2.3894418657313764E-5</v>
      </c>
      <c r="K265" s="6">
        <f t="shared" si="159"/>
        <v>40015.542036639912</v>
      </c>
      <c r="L265" s="2">
        <f t="shared" si="158"/>
        <v>1.0003885509159975</v>
      </c>
    </row>
    <row r="266" spans="1:12" s="4" customFormat="1" x14ac:dyDescent="0.25">
      <c r="B266" s="4" t="s">
        <v>15</v>
      </c>
      <c r="C266" s="6">
        <f>SUM(C258:C265)</f>
        <v>37000</v>
      </c>
      <c r="D266" s="6">
        <f t="shared" ref="D266" si="160">SUM(D258:D265)</f>
        <v>1388444.4444444447</v>
      </c>
      <c r="E266" s="6">
        <f>SUM(E258:E265)</f>
        <v>1619733.333333334</v>
      </c>
      <c r="F266" s="6">
        <f t="shared" ref="F266:K266" si="161">SUM(F258:F265)</f>
        <v>694044.44444444438</v>
      </c>
      <c r="G266" s="6">
        <f t="shared" si="161"/>
        <v>879111.11111111101</v>
      </c>
      <c r="H266" s="6">
        <f t="shared" si="161"/>
        <v>1249244.4444444443</v>
      </c>
      <c r="I266" s="6">
        <f t="shared" si="161"/>
        <v>694222.22222222225</v>
      </c>
      <c r="J266" s="6">
        <f t="shared" si="161"/>
        <v>40000</v>
      </c>
      <c r="K266" s="6">
        <f t="shared" si="161"/>
        <v>6601800.0000000009</v>
      </c>
      <c r="L266" s="7">
        <f t="shared" si="158"/>
        <v>1.0000000000000002</v>
      </c>
    </row>
    <row r="268" spans="1:12" x14ac:dyDescent="0.25">
      <c r="A268" t="s">
        <v>26</v>
      </c>
      <c r="B268" t="s">
        <v>36</v>
      </c>
    </row>
    <row r="269" spans="1:12" x14ac:dyDescent="0.25">
      <c r="C269" s="66" t="s">
        <v>61</v>
      </c>
      <c r="D269" s="66" t="s">
        <v>62</v>
      </c>
      <c r="E269" s="66" t="s">
        <v>63</v>
      </c>
      <c r="F269" s="66" t="s">
        <v>64</v>
      </c>
      <c r="G269" s="66" t="s">
        <v>65</v>
      </c>
      <c r="H269" s="66" t="s">
        <v>59</v>
      </c>
      <c r="I269" s="66" t="s">
        <v>60</v>
      </c>
      <c r="J269" s="66" t="s">
        <v>66</v>
      </c>
    </row>
    <row r="270" spans="1:12" x14ac:dyDescent="0.25">
      <c r="B270" t="s">
        <v>61</v>
      </c>
      <c r="C270" s="1">
        <f t="shared" ref="C270:J270" si="162">+$L$6/$K258*C258</f>
        <v>4.5728340069067653E-5</v>
      </c>
      <c r="D270" s="1">
        <f t="shared" si="162"/>
        <v>12981.651078217425</v>
      </c>
      <c r="E270" s="1">
        <f t="shared" si="162"/>
        <v>9438.7755154331553</v>
      </c>
      <c r="F270" s="1">
        <f t="shared" si="162"/>
        <v>3480.6772711833123</v>
      </c>
      <c r="G270" s="1">
        <f t="shared" si="162"/>
        <v>6188.4469384218537</v>
      </c>
      <c r="H270" s="1">
        <f t="shared" si="162"/>
        <v>2671.4457191994979</v>
      </c>
      <c r="I270" s="1">
        <f t="shared" si="162"/>
        <v>1750.6897488893269</v>
      </c>
      <c r="J270" s="1">
        <f t="shared" si="162"/>
        <v>488.31368292708811</v>
      </c>
      <c r="K270" s="6">
        <f>SUM(C270:J270)</f>
        <v>37000</v>
      </c>
    </row>
    <row r="271" spans="1:12" x14ac:dyDescent="0.25">
      <c r="B271" t="s">
        <v>62</v>
      </c>
      <c r="C271" s="1">
        <f t="shared" ref="C271:J271" si="163">+$L$7/$K259*C259</f>
        <v>13103.756527095877</v>
      </c>
      <c r="D271" s="1">
        <f t="shared" si="163"/>
        <v>1084747.6013482406</v>
      </c>
      <c r="E271" s="1">
        <f t="shared" si="163"/>
        <v>171762.35489056166</v>
      </c>
      <c r="F271" s="1">
        <f t="shared" si="163"/>
        <v>63339.712204720687</v>
      </c>
      <c r="G271" s="1">
        <f t="shared" si="163"/>
        <v>25536.149397471607</v>
      </c>
      <c r="H271" s="1">
        <f t="shared" si="163"/>
        <v>20498.271495993358</v>
      </c>
      <c r="I271" s="1">
        <f t="shared" si="163"/>
        <v>6805.3892916925743</v>
      </c>
      <c r="J271" s="1">
        <f t="shared" si="163"/>
        <v>2651.2092886683149</v>
      </c>
      <c r="K271" s="6">
        <f t="shared" ref="K271:K277" si="164">SUM(C271:J271)</f>
        <v>1388444.4444444445</v>
      </c>
    </row>
    <row r="272" spans="1:12" x14ac:dyDescent="0.25">
      <c r="B272" t="s">
        <v>63</v>
      </c>
      <c r="C272" s="1">
        <f t="shared" ref="C272:J272" si="165">+$L$8/$K260*C260</f>
        <v>9480.243258142782</v>
      </c>
      <c r="D272" s="1">
        <f t="shared" si="165"/>
        <v>170909.39093923382</v>
      </c>
      <c r="E272" s="1">
        <f t="shared" si="165"/>
        <v>1202770.300324975</v>
      </c>
      <c r="F272" s="1">
        <f t="shared" si="165"/>
        <v>110884.49025909869</v>
      </c>
      <c r="G272" s="1">
        <f t="shared" si="165"/>
        <v>56578.987843686882</v>
      </c>
      <c r="H272" s="1">
        <f t="shared" si="165"/>
        <v>35884.918117080306</v>
      </c>
      <c r="I272" s="1">
        <f t="shared" si="165"/>
        <v>23910.190850186937</v>
      </c>
      <c r="J272" s="1">
        <f t="shared" si="165"/>
        <v>9314.8117409286006</v>
      </c>
      <c r="K272" s="6">
        <f t="shared" si="164"/>
        <v>1619733.333333333</v>
      </c>
    </row>
    <row r="273" spans="2:12" x14ac:dyDescent="0.25">
      <c r="B273" t="s">
        <v>64</v>
      </c>
      <c r="C273" s="1">
        <f>+$L$9/$K261*C261</f>
        <v>3506.5601485308985</v>
      </c>
      <c r="D273" s="1">
        <f t="shared" ref="D273:J273" si="166">+$L$9/$K261*D261</f>
        <v>63216.105637632289</v>
      </c>
      <c r="E273" s="1">
        <f t="shared" si="166"/>
        <v>111220.41618851713</v>
      </c>
      <c r="F273" s="1">
        <f t="shared" si="166"/>
        <v>455711.62404128019</v>
      </c>
      <c r="G273" s="1">
        <f t="shared" si="166"/>
        <v>7925.2004388737996</v>
      </c>
      <c r="H273" s="1">
        <f t="shared" si="166"/>
        <v>44612.508190660177</v>
      </c>
      <c r="I273" s="1">
        <f t="shared" si="166"/>
        <v>4406.6595956324836</v>
      </c>
      <c r="J273" s="1">
        <f t="shared" si="166"/>
        <v>3445.370203317626</v>
      </c>
      <c r="K273" s="6">
        <f t="shared" si="164"/>
        <v>694044.44444444461</v>
      </c>
    </row>
    <row r="274" spans="2:12" x14ac:dyDescent="0.25">
      <c r="B274" t="s">
        <v>65</v>
      </c>
      <c r="C274" s="1">
        <f>+$L$10/$K262*C262</f>
        <v>6103.1099001418288</v>
      </c>
      <c r="D274" s="1">
        <f t="shared" ref="D274:J274" si="167">+$L$10/$K262*D262</f>
        <v>24949.339126782994</v>
      </c>
      <c r="E274" s="1">
        <f t="shared" si="167"/>
        <v>55554.707963398818</v>
      </c>
      <c r="F274" s="1">
        <f t="shared" si="167"/>
        <v>7758.2226371628185</v>
      </c>
      <c r="G274" s="1">
        <f t="shared" si="167"/>
        <v>761185.94359750347</v>
      </c>
      <c r="H274" s="1">
        <f t="shared" si="167"/>
        <v>5688.8994522906223</v>
      </c>
      <c r="I274" s="1">
        <f t="shared" si="167"/>
        <v>16284.846328115082</v>
      </c>
      <c r="J274" s="1">
        <f t="shared" si="167"/>
        <v>1586.0421057153374</v>
      </c>
      <c r="K274" s="6">
        <f t="shared" si="164"/>
        <v>879111.11111111101</v>
      </c>
    </row>
    <row r="275" spans="2:12" x14ac:dyDescent="0.25">
      <c r="B275" t="s">
        <v>59</v>
      </c>
      <c r="C275" s="1">
        <f t="shared" ref="C275:J275" si="168">+$L$11/$K263*C263</f>
        <v>2683.2887335570617</v>
      </c>
      <c r="D275" s="1">
        <f t="shared" si="168"/>
        <v>20397.287191095053</v>
      </c>
      <c r="E275" s="1">
        <f t="shared" si="168"/>
        <v>35886.341741997749</v>
      </c>
      <c r="F275" s="1">
        <f t="shared" si="168"/>
        <v>44479.526781747198</v>
      </c>
      <c r="G275" s="1">
        <f t="shared" si="168"/>
        <v>5794.0173579182847</v>
      </c>
      <c r="H275" s="1">
        <f t="shared" si="168"/>
        <v>1114722.2189092869</v>
      </c>
      <c r="I275" s="1">
        <f t="shared" si="168"/>
        <v>3759.6005857588207</v>
      </c>
      <c r="J275" s="1">
        <f t="shared" si="168"/>
        <v>21522.163143083591</v>
      </c>
      <c r="K275" s="6">
        <f t="shared" si="164"/>
        <v>1249244.444444445</v>
      </c>
    </row>
    <row r="276" spans="2:12" x14ac:dyDescent="0.25">
      <c r="B276" t="s">
        <v>60</v>
      </c>
      <c r="C276" s="1">
        <f t="shared" ref="C276:J276" si="169">+$L$12/$K264*C264</f>
        <v>1608.0384356457143</v>
      </c>
      <c r="D276" s="1">
        <f t="shared" si="169"/>
        <v>6192.618510329411</v>
      </c>
      <c r="E276" s="1">
        <f t="shared" si="169"/>
        <v>21865.854558738625</v>
      </c>
      <c r="F276" s="1">
        <f t="shared" si="169"/>
        <v>4017.7157212565148</v>
      </c>
      <c r="G276" s="1">
        <f t="shared" si="169"/>
        <v>15167.059207788132</v>
      </c>
      <c r="H276" s="1">
        <f t="shared" si="169"/>
        <v>3438.0159884051282</v>
      </c>
      <c r="I276" s="1">
        <f t="shared" si="169"/>
        <v>640957.52524983289</v>
      </c>
      <c r="J276" s="1">
        <f t="shared" si="169"/>
        <v>975.39455022581899</v>
      </c>
      <c r="K276" s="6">
        <f t="shared" si="164"/>
        <v>694222.22222222225</v>
      </c>
    </row>
    <row r="277" spans="2:12" x14ac:dyDescent="0.25">
      <c r="B277" t="s">
        <v>66</v>
      </c>
      <c r="C277" s="1">
        <f t="shared" ref="C277:J277" si="170">+$L$13/$K265*C265</f>
        <v>489.46221371929579</v>
      </c>
      <c r="D277" s="1">
        <f t="shared" si="170"/>
        <v>2632.6820104017893</v>
      </c>
      <c r="E277" s="1">
        <f t="shared" si="170"/>
        <v>9295.8805459810083</v>
      </c>
      <c r="F277" s="1">
        <f t="shared" si="170"/>
        <v>3427.9828012782641</v>
      </c>
      <c r="G277" s="1">
        <f t="shared" si="170"/>
        <v>1612.0016056389757</v>
      </c>
      <c r="H277" s="1">
        <f t="shared" si="170"/>
        <v>21477.56996929138</v>
      </c>
      <c r="I277" s="1">
        <f t="shared" si="170"/>
        <v>1064.420829804144</v>
      </c>
      <c r="J277" s="1">
        <f t="shared" si="170"/>
        <v>2.3885138065039859E-5</v>
      </c>
      <c r="K277" s="6">
        <f t="shared" si="164"/>
        <v>39999.999999999993</v>
      </c>
    </row>
    <row r="278" spans="2:12" s="4" customFormat="1" x14ac:dyDescent="0.25">
      <c r="B278" s="4" t="s">
        <v>15</v>
      </c>
      <c r="C278" s="6">
        <f>SUM(C270:C277)</f>
        <v>36974.459262561795</v>
      </c>
      <c r="D278" s="6">
        <f t="shared" ref="D278:K278" si="171">SUM(D270:D277)</f>
        <v>1386026.6758419333</v>
      </c>
      <c r="E278" s="6">
        <f t="shared" si="171"/>
        <v>1617794.6317296033</v>
      </c>
      <c r="F278" s="6">
        <f t="shared" si="171"/>
        <v>693099.9517177277</v>
      </c>
      <c r="G278" s="6">
        <f t="shared" si="171"/>
        <v>879987.80638730305</v>
      </c>
      <c r="H278" s="6">
        <f t="shared" si="171"/>
        <v>1248993.8478422072</v>
      </c>
      <c r="I278" s="6">
        <f t="shared" si="171"/>
        <v>698939.32247991231</v>
      </c>
      <c r="J278" s="6">
        <f t="shared" si="171"/>
        <v>39983.304738751518</v>
      </c>
      <c r="K278" s="6">
        <f t="shared" si="171"/>
        <v>6601800</v>
      </c>
    </row>
    <row r="280" spans="2:12" x14ac:dyDescent="0.25">
      <c r="B280" t="s">
        <v>37</v>
      </c>
    </row>
    <row r="281" spans="2:12" x14ac:dyDescent="0.25">
      <c r="C281" s="66" t="s">
        <v>61</v>
      </c>
      <c r="D281" s="66" t="s">
        <v>62</v>
      </c>
      <c r="E281" s="66" t="s">
        <v>63</v>
      </c>
      <c r="F281" s="66" t="s">
        <v>64</v>
      </c>
      <c r="G281" s="66" t="s">
        <v>65</v>
      </c>
      <c r="H281" s="66" t="s">
        <v>59</v>
      </c>
      <c r="I281" s="66" t="s">
        <v>60</v>
      </c>
      <c r="J281" s="66" t="s">
        <v>66</v>
      </c>
    </row>
    <row r="282" spans="2:12" x14ac:dyDescent="0.25">
      <c r="B282" t="s">
        <v>61</v>
      </c>
      <c r="C282" s="1">
        <f>+$M$6/C278*C270</f>
        <v>4.5759927698758057E-5</v>
      </c>
      <c r="D282" s="1">
        <f>+$M$7/D278*D270</f>
        <v>13004.296117402262</v>
      </c>
      <c r="E282" s="1">
        <f>+$M$8/E278*E270</f>
        <v>9450.0865736293708</v>
      </c>
      <c r="F282" s="1">
        <f>+$M$9/F278*F270</f>
        <v>3485.4204173320518</v>
      </c>
      <c r="G282" s="1">
        <f>+$M$10/G278*G270</f>
        <v>6182.2816459501855</v>
      </c>
      <c r="H282" s="1">
        <f>+$M$11/H278*H270</f>
        <v>2671.9817148102447</v>
      </c>
      <c r="I282" s="1">
        <f>+$M$12/I278*I270</f>
        <v>1738.8744470454983</v>
      </c>
      <c r="J282" s="1">
        <f>+$M$13/J278*J270</f>
        <v>488.51758114312969</v>
      </c>
      <c r="K282" s="6">
        <f>SUM(C282:J282)</f>
        <v>37021.458543072666</v>
      </c>
      <c r="L282" s="2">
        <f t="shared" ref="L282:L290" si="172">+K282/K270</f>
        <v>1.0005799606235855</v>
      </c>
    </row>
    <row r="283" spans="2:12" x14ac:dyDescent="0.25">
      <c r="B283" t="s">
        <v>62</v>
      </c>
      <c r="C283" s="1">
        <f>+$M$6/C278*C271</f>
        <v>13112.808170083705</v>
      </c>
      <c r="D283" s="1">
        <f>+$M$7/D278*D271</f>
        <v>1086639.8222830188</v>
      </c>
      <c r="E283" s="1">
        <f>+$M$8/E278*E271</f>
        <v>171968.18815663623</v>
      </c>
      <c r="F283" s="1">
        <f>+$M$9/F278*F271</f>
        <v>63426.025726084285</v>
      </c>
      <c r="G283" s="1">
        <f>+$M$10/G278*G271</f>
        <v>25510.708793196867</v>
      </c>
      <c r="H283" s="1">
        <f>+$M$11/H278*H271</f>
        <v>20502.384244184639</v>
      </c>
      <c r="I283" s="1">
        <f>+$M$12/I278*I271</f>
        <v>6759.460120806003</v>
      </c>
      <c r="J283" s="1">
        <f>+$M$13/J278*J271</f>
        <v>2652.3163165137603</v>
      </c>
      <c r="K283" s="6">
        <f t="shared" ref="K283:K289" si="173">SUM(C283:J283)</f>
        <v>1390571.7138105244</v>
      </c>
      <c r="L283" s="2">
        <f t="shared" si="172"/>
        <v>1.001532124223329</v>
      </c>
    </row>
    <row r="284" spans="2:12" x14ac:dyDescent="0.25">
      <c r="B284" t="s">
        <v>63</v>
      </c>
      <c r="C284" s="1">
        <f>+$M$6/C278*C272</f>
        <v>9486.7918976289493</v>
      </c>
      <c r="D284" s="1">
        <f>+$M$7/D278*D272</f>
        <v>171207.52326705225</v>
      </c>
      <c r="E284" s="1">
        <f>+$M$8/E278*E272</f>
        <v>1204211.6530556774</v>
      </c>
      <c r="F284" s="1">
        <f>+$M$9/F278*F272</f>
        <v>111035.59342148656</v>
      </c>
      <c r="G284" s="1">
        <f>+$M$10/G278*G272</f>
        <v>56522.620549715022</v>
      </c>
      <c r="H284" s="1">
        <f>+$M$11/H278*H272</f>
        <v>35892.118023282601</v>
      </c>
      <c r="I284" s="1">
        <f>+$M$12/I278*I272</f>
        <v>23748.822382577109</v>
      </c>
      <c r="J284" s="1">
        <f>+$M$13/J278*J272</f>
        <v>9318.7011947021529</v>
      </c>
      <c r="K284" s="6">
        <f t="shared" si="173"/>
        <v>1621423.8237921223</v>
      </c>
      <c r="L284" s="2">
        <f t="shared" si="172"/>
        <v>1.0010436844287882</v>
      </c>
    </row>
    <row r="285" spans="2:12" x14ac:dyDescent="0.25">
      <c r="B285" t="s">
        <v>64</v>
      </c>
      <c r="C285" s="1">
        <f>+$M$6/C278*C273</f>
        <v>3508.9823646728278</v>
      </c>
      <c r="D285" s="1">
        <f>+$M$7/D278*D273</f>
        <v>63326.379067464266</v>
      </c>
      <c r="E285" s="1">
        <f>+$M$8/E278*E273</f>
        <v>111353.69837094203</v>
      </c>
      <c r="F285" s="1">
        <f>+$M$9/F278*F273</f>
        <v>456332.62583664979</v>
      </c>
      <c r="G285" s="1">
        <f>+$M$10/G278*G273</f>
        <v>7917.304891075064</v>
      </c>
      <c r="H285" s="1">
        <f>+$M$11/H278*H273</f>
        <v>44621.459189889822</v>
      </c>
      <c r="I285" s="1">
        <f>+$M$12/I278*I273</f>
        <v>4376.9193099659724</v>
      </c>
      <c r="J285" s="1">
        <f>+$M$13/J278*J273</f>
        <v>3446.8088376680871</v>
      </c>
      <c r="K285" s="6">
        <f t="shared" si="173"/>
        <v>694884.17786832771</v>
      </c>
      <c r="L285" s="2">
        <f t="shared" si="172"/>
        <v>1.0012099130403029</v>
      </c>
    </row>
    <row r="286" spans="2:12" x14ac:dyDescent="0.25">
      <c r="B286" t="s">
        <v>65</v>
      </c>
      <c r="C286" s="1">
        <f>+$M$6/C278*C274</f>
        <v>6107.3257272458604</v>
      </c>
      <c r="D286" s="1">
        <f>+$M$7/D278*D274</f>
        <v>24992.860459990738</v>
      </c>
      <c r="E286" s="1">
        <f>+$M$8/E278*E274</f>
        <v>55621.282545432296</v>
      </c>
      <c r="F286" s="1">
        <f>+$M$9/F278*F274</f>
        <v>7768.7948278474232</v>
      </c>
      <c r="G286" s="1">
        <f>+$M$10/G278*G274</f>
        <v>760427.60567939607</v>
      </c>
      <c r="H286" s="1">
        <f>+$M$11/H278*H274</f>
        <v>5690.0408661379979</v>
      </c>
      <c r="I286" s="1">
        <f>+$M$12/I278*I274</f>
        <v>16174.940860873321</v>
      </c>
      <c r="J286" s="1">
        <f>+$M$13/J278*J274</f>
        <v>1586.7043668135389</v>
      </c>
      <c r="K286" s="6">
        <f t="shared" si="173"/>
        <v>878369.55533373717</v>
      </c>
      <c r="L286" s="2">
        <f t="shared" si="172"/>
        <v>0.99915647093069204</v>
      </c>
    </row>
    <row r="287" spans="2:12" x14ac:dyDescent="0.25">
      <c r="B287" t="s">
        <v>59</v>
      </c>
      <c r="C287" s="1">
        <f>+$M$6/C278*C275</f>
        <v>2685.1422609481724</v>
      </c>
      <c r="D287" s="1">
        <f>+$M$7/D278*D275</f>
        <v>20432.867978540631</v>
      </c>
      <c r="E287" s="1">
        <f>+$M$8/E278*E275</f>
        <v>35929.346525746376</v>
      </c>
      <c r="F287" s="1">
        <f>+$M$9/F278*F275</f>
        <v>44540.139380881061</v>
      </c>
      <c r="G287" s="1">
        <f>+$M$10/G278*G275</f>
        <v>5788.2450192438264</v>
      </c>
      <c r="H287" s="1">
        <f>+$M$11/H278*H275</f>
        <v>1114945.8754156658</v>
      </c>
      <c r="I287" s="1">
        <f>+$M$12/I278*I275</f>
        <v>3734.2272631805877</v>
      </c>
      <c r="J287" s="1">
        <f>+$M$13/J278*J275</f>
        <v>21531.149847375647</v>
      </c>
      <c r="K287" s="6">
        <f t="shared" si="173"/>
        <v>1249586.993691582</v>
      </c>
      <c r="L287" s="2">
        <f t="shared" si="172"/>
        <v>1.0002742051394828</v>
      </c>
    </row>
    <row r="288" spans="2:12" x14ac:dyDescent="0.25">
      <c r="B288" t="s">
        <v>60</v>
      </c>
      <c r="C288" s="1">
        <f>+$M$6/C278*C276</f>
        <v>1609.1492155812291</v>
      </c>
      <c r="D288" s="1">
        <f>+$M$7/D278*D276</f>
        <v>6203.4208410944448</v>
      </c>
      <c r="E288" s="1">
        <f>+$M$8/E278*E276</f>
        <v>21892.057740816585</v>
      </c>
      <c r="F288" s="1">
        <f>+$M$9/F278*F276</f>
        <v>4023.1906939027231</v>
      </c>
      <c r="G288" s="1">
        <f>+$M$10/G278*G276</f>
        <v>15151.948897094417</v>
      </c>
      <c r="H288" s="1">
        <f>+$M$11/H278*H276</f>
        <v>3438.7057877397051</v>
      </c>
      <c r="I288" s="1">
        <f>+$M$12/I278*I276</f>
        <v>636631.74072136078</v>
      </c>
      <c r="J288" s="1">
        <f>+$M$13/J278*J276</f>
        <v>975.80183188857222</v>
      </c>
      <c r="K288" s="6">
        <f t="shared" si="173"/>
        <v>689926.01572947844</v>
      </c>
      <c r="L288" s="2">
        <f t="shared" si="172"/>
        <v>0.99381148232479288</v>
      </c>
    </row>
    <row r="289" spans="1:12" x14ac:dyDescent="0.25">
      <c r="B289" t="s">
        <v>66</v>
      </c>
      <c r="C289" s="1">
        <f>+$M$6/C278*C277</f>
        <v>489.80031807932852</v>
      </c>
      <c r="D289" s="1">
        <f>+$M$7/D278*D277</f>
        <v>2637.274429881219</v>
      </c>
      <c r="E289" s="1">
        <f>+$M$8/E278*E277</f>
        <v>9307.0203644530902</v>
      </c>
      <c r="F289" s="1">
        <f>+$M$9/F278*F277</f>
        <v>3432.6541402606053</v>
      </c>
      <c r="G289" s="1">
        <f>+$M$10/G278*G277</f>
        <v>1610.3956354395937</v>
      </c>
      <c r="H289" s="1">
        <f>+$M$11/H278*H277</f>
        <v>21481.879202733897</v>
      </c>
      <c r="I289" s="1">
        <f>+$M$12/I278*I277</f>
        <v>1057.2371164129088</v>
      </c>
      <c r="J289" s="1">
        <f>+$M$13/J278*J277</f>
        <v>2.3895111443242524E-5</v>
      </c>
      <c r="K289" s="6">
        <f t="shared" si="173"/>
        <v>40016.261231155746</v>
      </c>
      <c r="L289" s="2">
        <f t="shared" si="172"/>
        <v>1.0004065307788939</v>
      </c>
    </row>
    <row r="290" spans="1:12" s="4" customFormat="1" x14ac:dyDescent="0.25">
      <c r="B290" s="4" t="s">
        <v>15</v>
      </c>
      <c r="C290" s="6">
        <f>SUM(C282:C289)</f>
        <v>37000.000000000007</v>
      </c>
      <c r="D290" s="6">
        <f t="shared" ref="D290" si="174">SUM(D282:D289)</f>
        <v>1388444.4444444445</v>
      </c>
      <c r="E290" s="6">
        <f>SUM(E282:E289)</f>
        <v>1619733.3333333335</v>
      </c>
      <c r="F290" s="6">
        <f t="shared" ref="F290:K290" si="175">SUM(F282:F289)</f>
        <v>694044.4444444445</v>
      </c>
      <c r="G290" s="6">
        <f t="shared" si="175"/>
        <v>879111.11111111101</v>
      </c>
      <c r="H290" s="6">
        <f t="shared" si="175"/>
        <v>1249244.4444444447</v>
      </c>
      <c r="I290" s="6">
        <f t="shared" si="175"/>
        <v>694222.22222222225</v>
      </c>
      <c r="J290" s="6">
        <f t="shared" si="175"/>
        <v>40000</v>
      </c>
      <c r="K290" s="6">
        <f t="shared" si="175"/>
        <v>6601800.0000000009</v>
      </c>
      <c r="L290" s="7">
        <f t="shared" si="172"/>
        <v>1.0000000000000002</v>
      </c>
    </row>
    <row r="292" spans="1:12" x14ac:dyDescent="0.25">
      <c r="A292" t="s">
        <v>27</v>
      </c>
      <c r="B292" t="s">
        <v>36</v>
      </c>
    </row>
    <row r="293" spans="1:12" x14ac:dyDescent="0.25">
      <c r="C293" s="66" t="s">
        <v>61</v>
      </c>
      <c r="D293" s="66" t="s">
        <v>62</v>
      </c>
      <c r="E293" s="66" t="s">
        <v>63</v>
      </c>
      <c r="F293" s="66" t="s">
        <v>64</v>
      </c>
      <c r="G293" s="66" t="s">
        <v>65</v>
      </c>
      <c r="H293" s="66" t="s">
        <v>59</v>
      </c>
      <c r="I293" s="66" t="s">
        <v>60</v>
      </c>
      <c r="J293" s="66" t="s">
        <v>66</v>
      </c>
    </row>
    <row r="294" spans="1:12" x14ac:dyDescent="0.25">
      <c r="B294" t="s">
        <v>61</v>
      </c>
      <c r="C294" s="1">
        <f t="shared" ref="C294:J294" si="176">+$L$6/$K282*C282</f>
        <v>4.5733404125182921E-5</v>
      </c>
      <c r="D294" s="1">
        <f t="shared" si="176"/>
        <v>12996.758509232655</v>
      </c>
      <c r="E294" s="1">
        <f t="shared" si="176"/>
        <v>9444.6090722622994</v>
      </c>
      <c r="F294" s="1">
        <f t="shared" si="176"/>
        <v>3483.4001823900749</v>
      </c>
      <c r="G294" s="1">
        <f t="shared" si="176"/>
        <v>6178.6982442634953</v>
      </c>
      <c r="H294" s="1">
        <f t="shared" si="176"/>
        <v>2670.4329688403927</v>
      </c>
      <c r="I294" s="1">
        <f t="shared" si="176"/>
        <v>1737.866552875784</v>
      </c>
      <c r="J294" s="1">
        <f t="shared" si="176"/>
        <v>488.23442440189763</v>
      </c>
      <c r="K294" s="6">
        <f>SUM(C294:J294)</f>
        <v>37000.000000000007</v>
      </c>
    </row>
    <row r="295" spans="1:12" x14ac:dyDescent="0.25">
      <c r="B295" t="s">
        <v>62</v>
      </c>
      <c r="C295" s="1">
        <f t="shared" ref="C295:J295" si="177">+$L$7/$K283*C283</f>
        <v>13092.748453028866</v>
      </c>
      <c r="D295" s="1">
        <f t="shared" si="177"/>
        <v>1084977.5019704828</v>
      </c>
      <c r="E295" s="1">
        <f t="shared" si="177"/>
        <v>171705.11459130139</v>
      </c>
      <c r="F295" s="1">
        <f t="shared" si="177"/>
        <v>63328.997834462949</v>
      </c>
      <c r="G295" s="1">
        <f t="shared" si="177"/>
        <v>25471.683010647295</v>
      </c>
      <c r="H295" s="1">
        <f t="shared" si="177"/>
        <v>20471.0200984156</v>
      </c>
      <c r="I295" s="1">
        <f t="shared" si="177"/>
        <v>6749.1196311329986</v>
      </c>
      <c r="J295" s="1">
        <f t="shared" si="177"/>
        <v>2648.2588549724114</v>
      </c>
      <c r="K295" s="6">
        <f t="shared" ref="K295:K301" si="178">SUM(C295:J295)</f>
        <v>1388444.4444444445</v>
      </c>
    </row>
    <row r="296" spans="1:12" x14ac:dyDescent="0.25">
      <c r="B296" t="s">
        <v>63</v>
      </c>
      <c r="C296" s="1">
        <f t="shared" ref="C296:J296" si="179">+$L$8/$K284*C284</f>
        <v>9476.9010036183081</v>
      </c>
      <c r="D296" s="1">
        <f t="shared" si="179"/>
        <v>171029.02293894006</v>
      </c>
      <c r="E296" s="1">
        <f t="shared" si="179"/>
        <v>1202956.1464571054</v>
      </c>
      <c r="F296" s="1">
        <f t="shared" si="179"/>
        <v>110919.82812402966</v>
      </c>
      <c r="G296" s="1">
        <f t="shared" si="179"/>
        <v>56463.690275382702</v>
      </c>
      <c r="H296" s="1">
        <f t="shared" si="179"/>
        <v>35854.697034289005</v>
      </c>
      <c r="I296" s="1">
        <f t="shared" si="179"/>
        <v>23724.061948533825</v>
      </c>
      <c r="J296" s="1">
        <f t="shared" si="179"/>
        <v>9308.9855514343089</v>
      </c>
      <c r="K296" s="6">
        <f t="shared" si="178"/>
        <v>1619733.3333333333</v>
      </c>
    </row>
    <row r="297" spans="1:12" x14ac:dyDescent="0.25">
      <c r="B297" t="s">
        <v>64</v>
      </c>
      <c r="C297" s="1">
        <f>+$L$9/$K285*C285</f>
        <v>3504.7419317067588</v>
      </c>
      <c r="D297" s="1">
        <f t="shared" ref="D297:J297" si="180">+$L$9/$K285*D285</f>
        <v>63249.852246434064</v>
      </c>
      <c r="E297" s="1">
        <f t="shared" si="180"/>
        <v>111219.13289172514</v>
      </c>
      <c r="F297" s="1">
        <f t="shared" si="180"/>
        <v>455781.17025523342</v>
      </c>
      <c r="G297" s="1">
        <f t="shared" si="180"/>
        <v>7907.7372166972928</v>
      </c>
      <c r="H297" s="1">
        <f t="shared" si="180"/>
        <v>44567.536346490022</v>
      </c>
      <c r="I297" s="1">
        <f t="shared" si="180"/>
        <v>4371.6300178000556</v>
      </c>
      <c r="J297" s="1">
        <f t="shared" si="180"/>
        <v>3442.6435383579128</v>
      </c>
      <c r="K297" s="6">
        <f t="shared" si="178"/>
        <v>694044.44444444473</v>
      </c>
    </row>
    <row r="298" spans="1:12" x14ac:dyDescent="0.25">
      <c r="B298" t="s">
        <v>65</v>
      </c>
      <c r="C298" s="1">
        <f>+$L$10/$K286*C286</f>
        <v>6112.4817833157031</v>
      </c>
      <c r="D298" s="1">
        <f t="shared" ref="D298:J298" si="181">+$L$10/$K286*D286</f>
        <v>25013.960462779611</v>
      </c>
      <c r="E298" s="1">
        <f t="shared" si="181"/>
        <v>55668.240324383136</v>
      </c>
      <c r="F298" s="1">
        <f t="shared" si="181"/>
        <v>7775.3535646033133</v>
      </c>
      <c r="G298" s="1">
        <f t="shared" si="181"/>
        <v>761069.59000232932</v>
      </c>
      <c r="H298" s="1">
        <f t="shared" si="181"/>
        <v>5694.8446331312362</v>
      </c>
      <c r="I298" s="1">
        <f t="shared" si="181"/>
        <v>16188.596412538593</v>
      </c>
      <c r="J298" s="1">
        <f t="shared" si="181"/>
        <v>1588.0439280301703</v>
      </c>
      <c r="K298" s="6">
        <f t="shared" si="178"/>
        <v>879111.11111111112</v>
      </c>
    </row>
    <row r="299" spans="1:12" x14ac:dyDescent="0.25">
      <c r="B299" t="s">
        <v>59</v>
      </c>
      <c r="C299" s="1">
        <f t="shared" ref="C299:J299" si="182">+$L$11/$K287*C287</f>
        <v>2684.4061829763396</v>
      </c>
      <c r="D299" s="1">
        <f t="shared" si="182"/>
        <v>20427.26671702123</v>
      </c>
      <c r="E299" s="1">
        <f t="shared" si="182"/>
        <v>35919.497215002368</v>
      </c>
      <c r="F299" s="1">
        <f t="shared" si="182"/>
        <v>44527.929593735913</v>
      </c>
      <c r="G299" s="1">
        <f t="shared" si="182"/>
        <v>5786.6582878008785</v>
      </c>
      <c r="H299" s="1">
        <f t="shared" si="182"/>
        <v>1114640.2353344623</v>
      </c>
      <c r="I299" s="1">
        <f t="shared" si="182"/>
        <v>3733.2035995668493</v>
      </c>
      <c r="J299" s="1">
        <f t="shared" si="182"/>
        <v>21525.247513878694</v>
      </c>
      <c r="K299" s="6">
        <f t="shared" si="178"/>
        <v>1249244.4444444445</v>
      </c>
    </row>
    <row r="300" spans="1:12" x14ac:dyDescent="0.25">
      <c r="B300" t="s">
        <v>60</v>
      </c>
      <c r="C300" s="1">
        <f t="shared" ref="C300:J300" si="183">+$L$12/$K288*C288</f>
        <v>1619.1694744932868</v>
      </c>
      <c r="D300" s="1">
        <f t="shared" si="183"/>
        <v>6242.0498770883314</v>
      </c>
      <c r="E300" s="1">
        <f t="shared" si="183"/>
        <v>22028.3807645341</v>
      </c>
      <c r="F300" s="1">
        <f t="shared" si="183"/>
        <v>4048.2433192373633</v>
      </c>
      <c r="G300" s="1">
        <f t="shared" si="183"/>
        <v>15246.300899693699</v>
      </c>
      <c r="H300" s="1">
        <f t="shared" si="183"/>
        <v>3460.1187940550312</v>
      </c>
      <c r="I300" s="1">
        <f t="shared" si="183"/>
        <v>640596.08089062083</v>
      </c>
      <c r="J300" s="1">
        <f t="shared" si="183"/>
        <v>981.87820249964193</v>
      </c>
      <c r="K300" s="6">
        <f t="shared" si="178"/>
        <v>694222.22222222225</v>
      </c>
    </row>
    <row r="301" spans="1:12" x14ac:dyDescent="0.25">
      <c r="B301" t="s">
        <v>66</v>
      </c>
      <c r="C301" s="1">
        <f t="shared" ref="C301:J301" si="184">+$L$13/$K289*C289</f>
        <v>489.6012800895864</v>
      </c>
      <c r="D301" s="1">
        <f t="shared" si="184"/>
        <v>2636.2027323311231</v>
      </c>
      <c r="E301" s="1">
        <f t="shared" si="184"/>
        <v>9303.2383117359877</v>
      </c>
      <c r="F301" s="1">
        <f t="shared" si="184"/>
        <v>3431.2592277741524</v>
      </c>
      <c r="G301" s="1">
        <f t="shared" si="184"/>
        <v>1609.7412260851361</v>
      </c>
      <c r="H301" s="1">
        <f t="shared" si="184"/>
        <v>21473.149706458429</v>
      </c>
      <c r="I301" s="1">
        <f t="shared" si="184"/>
        <v>1056.8074916401918</v>
      </c>
      <c r="J301" s="1">
        <f t="shared" si="184"/>
        <v>2.3885401292450918E-5</v>
      </c>
      <c r="K301" s="6">
        <f t="shared" si="178"/>
        <v>40000.000000000015</v>
      </c>
    </row>
    <row r="302" spans="1:12" s="4" customFormat="1" x14ac:dyDescent="0.25">
      <c r="B302" s="4" t="s">
        <v>15</v>
      </c>
      <c r="C302" s="6">
        <f>SUM(C294:C301)</f>
        <v>36980.05015496225</v>
      </c>
      <c r="D302" s="6">
        <f t="shared" ref="D302:K302" si="185">SUM(D294:D301)</f>
        <v>1386572.6154543094</v>
      </c>
      <c r="E302" s="6">
        <f t="shared" si="185"/>
        <v>1618244.3596280494</v>
      </c>
      <c r="F302" s="6">
        <f t="shared" si="185"/>
        <v>693296.18210146693</v>
      </c>
      <c r="G302" s="6">
        <f t="shared" si="185"/>
        <v>879734.09916289977</v>
      </c>
      <c r="H302" s="6">
        <f t="shared" si="185"/>
        <v>1248832.034916142</v>
      </c>
      <c r="I302" s="6">
        <f t="shared" si="185"/>
        <v>698157.36654470919</v>
      </c>
      <c r="J302" s="6">
        <f t="shared" si="185"/>
        <v>39983.292037460436</v>
      </c>
      <c r="K302" s="6">
        <f t="shared" si="185"/>
        <v>6601800</v>
      </c>
    </row>
    <row r="304" spans="1:12" x14ac:dyDescent="0.25">
      <c r="B304" t="s">
        <v>37</v>
      </c>
    </row>
    <row r="305" spans="1:12" x14ac:dyDescent="0.25">
      <c r="C305" s="66" t="s">
        <v>61</v>
      </c>
      <c r="D305" s="66" t="s">
        <v>62</v>
      </c>
      <c r="E305" s="66" t="s">
        <v>63</v>
      </c>
      <c r="F305" s="66" t="s">
        <v>64</v>
      </c>
      <c r="G305" s="66" t="s">
        <v>65</v>
      </c>
      <c r="H305" s="66" t="s">
        <v>59</v>
      </c>
      <c r="I305" s="66" t="s">
        <v>60</v>
      </c>
      <c r="J305" s="66" t="s">
        <v>66</v>
      </c>
    </row>
    <row r="306" spans="1:12" x14ac:dyDescent="0.25">
      <c r="B306" t="s">
        <v>61</v>
      </c>
      <c r="C306" s="1">
        <f>+$M$6/C302*C294</f>
        <v>4.5758076193542027E-5</v>
      </c>
      <c r="D306" s="1">
        <f>+$M$7/D302*D294</f>
        <v>13014.303720413243</v>
      </c>
      <c r="E306" s="1">
        <f>+$M$8/E302*E294</f>
        <v>9453.2992150590999</v>
      </c>
      <c r="F306" s="1">
        <f>+$M$9/F302*F294</f>
        <v>3487.1597547767319</v>
      </c>
      <c r="G306" s="1">
        <f>+$M$10/G302*G294</f>
        <v>6174.3227685539068</v>
      </c>
      <c r="H306" s="1">
        <f>+$M$11/H302*H294</f>
        <v>2671.3148424392848</v>
      </c>
      <c r="I306" s="1">
        <f>+$M$12/I302*I294</f>
        <v>1728.0711170234988</v>
      </c>
      <c r="J306" s="1">
        <f>+$M$13/J302*J294</f>
        <v>488.43844468281372</v>
      </c>
      <c r="K306" s="6">
        <f>SUM(C306:J306)</f>
        <v>37016.90990870665</v>
      </c>
      <c r="L306" s="2">
        <f t="shared" ref="L306:L314" si="186">+K306/K294</f>
        <v>1.0004570245596389</v>
      </c>
    </row>
    <row r="307" spans="1:12" x14ac:dyDescent="0.25">
      <c r="B307" t="s">
        <v>62</v>
      </c>
      <c r="C307" s="1">
        <f>+$M$6/C302*C295</f>
        <v>13099.811675000217</v>
      </c>
      <c r="D307" s="1">
        <f>+$M$7/D302*D295</f>
        <v>1086442.1871367677</v>
      </c>
      <c r="E307" s="1">
        <f>+$M$8/E302*E295</f>
        <v>171863.10333951985</v>
      </c>
      <c r="F307" s="1">
        <f>+$M$9/F302*F295</f>
        <v>63397.347705010914</v>
      </c>
      <c r="G307" s="1">
        <f>+$M$10/G302*G295</f>
        <v>25453.645112389535</v>
      </c>
      <c r="H307" s="1">
        <f>+$M$11/H302*H295</f>
        <v>20477.780370018681</v>
      </c>
      <c r="I307" s="1">
        <f>+$M$12/I302*I295</f>
        <v>6711.0784085219966</v>
      </c>
      <c r="J307" s="1">
        <f>+$M$13/J302*J295</f>
        <v>2649.3654924574512</v>
      </c>
      <c r="K307" s="6">
        <f t="shared" ref="K307:K313" si="187">SUM(C307:J307)</f>
        <v>1390094.3192396865</v>
      </c>
      <c r="L307" s="2">
        <f t="shared" si="186"/>
        <v>1.0011882901054079</v>
      </c>
    </row>
    <row r="308" spans="1:12" x14ac:dyDescent="0.25">
      <c r="B308" t="s">
        <v>63</v>
      </c>
      <c r="C308" s="1">
        <f>+$M$6/C302*C296</f>
        <v>9482.0135631110097</v>
      </c>
      <c r="D308" s="1">
        <f>+$M$7/D302*D296</f>
        <v>171259.90668763337</v>
      </c>
      <c r="E308" s="1">
        <f>+$M$8/E302*E296</f>
        <v>1204063.0065305098</v>
      </c>
      <c r="F308" s="1">
        <f>+$M$9/F302*F296</f>
        <v>111039.54193843892</v>
      </c>
      <c r="G308" s="1">
        <f>+$M$10/G302*G296</f>
        <v>56423.705233953777</v>
      </c>
      <c r="H308" s="1">
        <f>+$M$11/H302*H296</f>
        <v>35866.537552691734</v>
      </c>
      <c r="I308" s="1">
        <f>+$M$12/I302*I296</f>
        <v>23590.341941903884</v>
      </c>
      <c r="J308" s="1">
        <f>+$M$13/J302*J296</f>
        <v>9312.8755308219243</v>
      </c>
      <c r="K308" s="6">
        <f t="shared" si="187"/>
        <v>1621037.9289790643</v>
      </c>
      <c r="L308" s="2">
        <f t="shared" si="186"/>
        <v>1.0008054385366301</v>
      </c>
    </row>
    <row r="309" spans="1:12" x14ac:dyDescent="0.25">
      <c r="B309" t="s">
        <v>64</v>
      </c>
      <c r="C309" s="1">
        <f>+$M$6/C302*C297</f>
        <v>3506.6326554386596</v>
      </c>
      <c r="D309" s="1">
        <f>+$M$7/D302*D297</f>
        <v>63335.237538006295</v>
      </c>
      <c r="E309" s="1">
        <f>+$M$8/E302*E297</f>
        <v>111321.46747637236</v>
      </c>
      <c r="F309" s="1">
        <f>+$M$9/F302*F297</f>
        <v>456273.08683453215</v>
      </c>
      <c r="G309" s="1">
        <f>+$M$10/G302*G297</f>
        <v>7902.1373134908863</v>
      </c>
      <c r="H309" s="1">
        <f>+$M$11/H302*H297</f>
        <v>44582.254159717406</v>
      </c>
      <c r="I309" s="1">
        <f>+$M$12/I302*I297</f>
        <v>4346.9894483970575</v>
      </c>
      <c r="J309" s="1">
        <f>+$M$13/J302*J297</f>
        <v>3444.0821282374573</v>
      </c>
      <c r="K309" s="6">
        <f t="shared" si="187"/>
        <v>694711.88755419222</v>
      </c>
      <c r="L309" s="2">
        <f t="shared" si="186"/>
        <v>1.000961672001109</v>
      </c>
    </row>
    <row r="310" spans="1:12" x14ac:dyDescent="0.25">
      <c r="B310" t="s">
        <v>65</v>
      </c>
      <c r="C310" s="1">
        <f>+$M$6/C302*C298</f>
        <v>6115.7793197944866</v>
      </c>
      <c r="D310" s="1">
        <f>+$M$7/D302*D298</f>
        <v>25047.728514903574</v>
      </c>
      <c r="E310" s="1">
        <f>+$M$8/E302*E298</f>
        <v>55719.461603523872</v>
      </c>
      <c r="F310" s="1">
        <f>+$M$9/F302*F298</f>
        <v>7783.7453665862604</v>
      </c>
      <c r="G310" s="1">
        <f>+$M$10/G302*G298</f>
        <v>760530.6348093882</v>
      </c>
      <c r="H310" s="1">
        <f>+$M$11/H302*H298</f>
        <v>5696.7252769033703</v>
      </c>
      <c r="I310" s="1">
        <f>+$M$12/I302*I298</f>
        <v>16097.349845053217</v>
      </c>
      <c r="J310" s="1">
        <f>+$M$13/J302*J298</f>
        <v>1588.7075296774747</v>
      </c>
      <c r="K310" s="6">
        <f t="shared" si="187"/>
        <v>878580.1322658303</v>
      </c>
      <c r="L310" s="2">
        <f t="shared" si="186"/>
        <v>0.99939600485243585</v>
      </c>
    </row>
    <row r="311" spans="1:12" x14ac:dyDescent="0.25">
      <c r="B311" t="s">
        <v>59</v>
      </c>
      <c r="C311" s="1">
        <f>+$M$6/C302*C299</f>
        <v>2685.8543553596746</v>
      </c>
      <c r="D311" s="1">
        <f>+$M$7/D302*D299</f>
        <v>20454.842878272342</v>
      </c>
      <c r="E311" s="1">
        <f>+$M$8/E302*E299</f>
        <v>35952.547345251209</v>
      </c>
      <c r="F311" s="1">
        <f>+$M$9/F302*F299</f>
        <v>44575.987802890842</v>
      </c>
      <c r="G311" s="1">
        <f>+$M$10/G302*G299</f>
        <v>5782.5604371247318</v>
      </c>
      <c r="H311" s="1">
        <f>+$M$11/H302*H299</f>
        <v>1115008.3298746638</v>
      </c>
      <c r="I311" s="1">
        <f>+$M$12/I302*I299</f>
        <v>3712.1615026793957</v>
      </c>
      <c r="J311" s="1">
        <f>+$M$13/J302*J299</f>
        <v>21534.242346739877</v>
      </c>
      <c r="K311" s="6">
        <f t="shared" si="187"/>
        <v>1249706.5265429819</v>
      </c>
      <c r="L311" s="2">
        <f t="shared" si="186"/>
        <v>1.000369889256336</v>
      </c>
    </row>
    <row r="312" spans="1:12" x14ac:dyDescent="0.25">
      <c r="B312" t="s">
        <v>60</v>
      </c>
      <c r="C312" s="1">
        <f>+$M$6/C302*C300</f>
        <v>1620.0429773676917</v>
      </c>
      <c r="D312" s="1">
        <f>+$M$7/D302*D300</f>
        <v>6250.4764461605719</v>
      </c>
      <c r="E312" s="1">
        <f>+$M$8/E302*E300</f>
        <v>22048.649446166281</v>
      </c>
      <c r="F312" s="1">
        <f>+$M$9/F302*F300</f>
        <v>4052.6125168605404</v>
      </c>
      <c r="G312" s="1">
        <f>+$M$10/G302*G300</f>
        <v>15235.504156332809</v>
      </c>
      <c r="H312" s="1">
        <f>+$M$11/H302*H300</f>
        <v>3461.2614504890671</v>
      </c>
      <c r="I312" s="1">
        <f>+$M$12/I302*I300</f>
        <v>636985.37913264881</v>
      </c>
      <c r="J312" s="1">
        <f>+$M$13/J302*J300</f>
        <v>982.28850348762489</v>
      </c>
      <c r="K312" s="6">
        <f t="shared" si="187"/>
        <v>690636.21462951333</v>
      </c>
      <c r="L312" s="2">
        <f t="shared" si="186"/>
        <v>0.99483449610525287</v>
      </c>
    </row>
    <row r="313" spans="1:12" x14ac:dyDescent="0.25">
      <c r="B313" t="s">
        <v>66</v>
      </c>
      <c r="C313" s="1">
        <f>+$M$6/C302*C301</f>
        <v>489.86540817019051</v>
      </c>
      <c r="D313" s="1">
        <f>+$M$7/D302*D301</f>
        <v>2639.7615222879217</v>
      </c>
      <c r="E313" s="1">
        <f>+$M$8/E302*E301</f>
        <v>9311.7983769311777</v>
      </c>
      <c r="F313" s="1">
        <f>+$M$9/F302*F301</f>
        <v>3434.9625253480049</v>
      </c>
      <c r="G313" s="1">
        <f>+$M$10/G302*G301</f>
        <v>1608.6012798772115</v>
      </c>
      <c r="H313" s="1">
        <f>+$M$11/H302*H301</f>
        <v>21480.240917521256</v>
      </c>
      <c r="I313" s="1">
        <f>+$M$12/I302*I301</f>
        <v>1050.850825994348</v>
      </c>
      <c r="J313" s="1">
        <f>+$M$13/J302*J301</f>
        <v>2.3895382371289119E-5</v>
      </c>
      <c r="K313" s="6">
        <f t="shared" si="187"/>
        <v>40016.080880025489</v>
      </c>
      <c r="L313" s="2">
        <f t="shared" si="186"/>
        <v>1.0004020220006369</v>
      </c>
    </row>
    <row r="314" spans="1:12" s="4" customFormat="1" x14ac:dyDescent="0.25">
      <c r="B314" s="4" t="s">
        <v>15</v>
      </c>
      <c r="C314" s="6">
        <f>SUM(C306:C313)</f>
        <v>37000.000000000007</v>
      </c>
      <c r="D314" s="6">
        <f t="shared" ref="D314" si="188">SUM(D306:D313)</f>
        <v>1388444.444444445</v>
      </c>
      <c r="E314" s="6">
        <f>SUM(E306:E313)</f>
        <v>1619733.3333333337</v>
      </c>
      <c r="F314" s="6">
        <f t="shared" ref="F314:K314" si="189">SUM(F306:F313)</f>
        <v>694044.4444444445</v>
      </c>
      <c r="G314" s="6">
        <f t="shared" si="189"/>
        <v>879111.11111111101</v>
      </c>
      <c r="H314" s="6">
        <f t="shared" si="189"/>
        <v>1249244.4444444447</v>
      </c>
      <c r="I314" s="6">
        <f t="shared" si="189"/>
        <v>694222.22222222225</v>
      </c>
      <c r="J314" s="6">
        <f t="shared" si="189"/>
        <v>40000</v>
      </c>
      <c r="K314" s="6">
        <f t="shared" si="189"/>
        <v>6601800.0000000009</v>
      </c>
      <c r="L314" s="7">
        <f t="shared" si="186"/>
        <v>1.0000000000000002</v>
      </c>
    </row>
    <row r="316" spans="1:12" x14ac:dyDescent="0.25">
      <c r="A316" t="s">
        <v>28</v>
      </c>
      <c r="B316" t="s">
        <v>36</v>
      </c>
    </row>
    <row r="317" spans="1:12" x14ac:dyDescent="0.25">
      <c r="C317" s="66" t="s">
        <v>61</v>
      </c>
      <c r="D317" s="66" t="s">
        <v>62</v>
      </c>
      <c r="E317" s="66" t="s">
        <v>63</v>
      </c>
      <c r="F317" s="66" t="s">
        <v>64</v>
      </c>
      <c r="G317" s="66" t="s">
        <v>65</v>
      </c>
      <c r="H317" s="66" t="s">
        <v>59</v>
      </c>
      <c r="I317" s="66" t="s">
        <v>60</v>
      </c>
      <c r="J317" s="66" t="s">
        <v>66</v>
      </c>
    </row>
    <row r="318" spans="1:12" x14ac:dyDescent="0.25">
      <c r="B318" t="s">
        <v>61</v>
      </c>
      <c r="C318" s="1">
        <f t="shared" ref="C318:J318" si="190">+$L$6/$K306*C306</f>
        <v>4.5737173182109332E-5</v>
      </c>
      <c r="D318" s="1">
        <f t="shared" si="190"/>
        <v>13008.358581061106</v>
      </c>
      <c r="E318" s="1">
        <f t="shared" si="190"/>
        <v>9448.9807987705026</v>
      </c>
      <c r="F318" s="1">
        <f t="shared" si="190"/>
        <v>3485.5667651607914</v>
      </c>
      <c r="G318" s="1">
        <f t="shared" si="190"/>
        <v>6171.5022404601486</v>
      </c>
      <c r="H318" s="1">
        <f t="shared" si="190"/>
        <v>2670.0945436562756</v>
      </c>
      <c r="I318" s="1">
        <f t="shared" si="190"/>
        <v>1727.2817068620475</v>
      </c>
      <c r="J318" s="1">
        <f t="shared" si="190"/>
        <v>488.21531829196226</v>
      </c>
      <c r="K318" s="6">
        <f>SUM(C318:J318)</f>
        <v>37000.000000000007</v>
      </c>
    </row>
    <row r="319" spans="1:12" x14ac:dyDescent="0.25">
      <c r="B319" t="s">
        <v>62</v>
      </c>
      <c r="C319" s="1">
        <f t="shared" ref="C319:J319" si="191">+$L$7/$K307*C307</f>
        <v>13084.263773821238</v>
      </c>
      <c r="D319" s="1">
        <f t="shared" si="191"/>
        <v>1085152.7109075396</v>
      </c>
      <c r="E319" s="1">
        <f t="shared" si="191"/>
        <v>171659.12250274682</v>
      </c>
      <c r="F319" s="1">
        <f t="shared" si="191"/>
        <v>63322.10267694627</v>
      </c>
      <c r="G319" s="1">
        <f t="shared" si="191"/>
        <v>25423.434696494205</v>
      </c>
      <c r="H319" s="1">
        <f t="shared" si="191"/>
        <v>20453.475707214595</v>
      </c>
      <c r="I319" s="1">
        <f t="shared" si="191"/>
        <v>6703.1131654720366</v>
      </c>
      <c r="J319" s="1">
        <f t="shared" si="191"/>
        <v>2646.2210142095432</v>
      </c>
      <c r="K319" s="6">
        <f t="shared" ref="K319:K325" si="192">SUM(C319:J319)</f>
        <v>1388444.444444444</v>
      </c>
    </row>
    <row r="320" spans="1:12" x14ac:dyDescent="0.25">
      <c r="B320" t="s">
        <v>63</v>
      </c>
      <c r="C320" s="1">
        <f t="shared" ref="C320:J320" si="193">+$L$8/$K308*C308</f>
        <v>9474.382530310324</v>
      </c>
      <c r="D320" s="1">
        <f t="shared" si="193"/>
        <v>171122.07837124495</v>
      </c>
      <c r="E320" s="1">
        <f t="shared" si="193"/>
        <v>1203093.9882691698</v>
      </c>
      <c r="F320" s="1">
        <f t="shared" si="193"/>
        <v>110950.17838911836</v>
      </c>
      <c r="G320" s="1">
        <f t="shared" si="193"/>
        <v>56378.29598174055</v>
      </c>
      <c r="H320" s="1">
        <f t="shared" si="193"/>
        <v>35837.672510188902</v>
      </c>
      <c r="I320" s="1">
        <f t="shared" si="193"/>
        <v>23571.356662886945</v>
      </c>
      <c r="J320" s="1">
        <f t="shared" si="193"/>
        <v>9305.3806186736347</v>
      </c>
      <c r="K320" s="6">
        <f t="shared" si="192"/>
        <v>1619733.3333333337</v>
      </c>
    </row>
    <row r="321" spans="2:12" x14ac:dyDescent="0.25">
      <c r="B321" t="s">
        <v>64</v>
      </c>
      <c r="C321" s="1">
        <f>+$L$9/$K309*C309</f>
        <v>3503.2636648596604</v>
      </c>
      <c r="D321" s="1">
        <f t="shared" ref="D321:J321" si="194">+$L$9/$K309*D309</f>
        <v>63274.388330361668</v>
      </c>
      <c r="E321" s="1">
        <f t="shared" si="194"/>
        <v>111214.51559061193</v>
      </c>
      <c r="F321" s="1">
        <f t="shared" si="194"/>
        <v>455834.72334395885</v>
      </c>
      <c r="G321" s="1">
        <f t="shared" si="194"/>
        <v>7894.5453502660475</v>
      </c>
      <c r="H321" s="1">
        <f t="shared" si="194"/>
        <v>44539.421844783683</v>
      </c>
      <c r="I321" s="1">
        <f t="shared" si="194"/>
        <v>4342.8130866455795</v>
      </c>
      <c r="J321" s="1">
        <f t="shared" si="194"/>
        <v>3440.7732329571559</v>
      </c>
      <c r="K321" s="6">
        <f t="shared" si="192"/>
        <v>694044.4444444445</v>
      </c>
    </row>
    <row r="322" spans="2:12" x14ac:dyDescent="0.25">
      <c r="B322" t="s">
        <v>65</v>
      </c>
      <c r="C322" s="1">
        <f>+$L$10/$K310*C310</f>
        <v>6119.4754532739016</v>
      </c>
      <c r="D322" s="1">
        <f t="shared" ref="D322:J322" si="195">+$L$10/$K310*D310</f>
        <v>25062.866364571822</v>
      </c>
      <c r="E322" s="1">
        <f t="shared" si="195"/>
        <v>55753.136227266623</v>
      </c>
      <c r="F322" s="1">
        <f t="shared" si="195"/>
        <v>7788.4495523229116</v>
      </c>
      <c r="G322" s="1">
        <f t="shared" si="195"/>
        <v>760990.26923935232</v>
      </c>
      <c r="H322" s="1">
        <f t="shared" si="195"/>
        <v>5700.1681508067568</v>
      </c>
      <c r="I322" s="1">
        <f t="shared" si="195"/>
        <v>16107.078442273785</v>
      </c>
      <c r="J322" s="1">
        <f t="shared" si="195"/>
        <v>1589.6676812431851</v>
      </c>
      <c r="K322" s="6">
        <f t="shared" si="192"/>
        <v>879111.11111111136</v>
      </c>
    </row>
    <row r="323" spans="2:12" x14ac:dyDescent="0.25">
      <c r="B323" t="s">
        <v>59</v>
      </c>
      <c r="C323" s="1">
        <f t="shared" ref="C323:J323" si="196">+$L$11/$K311*C311</f>
        <v>2684.8612540270574</v>
      </c>
      <c r="D323" s="1">
        <f t="shared" si="196"/>
        <v>20447.279649208802</v>
      </c>
      <c r="E323" s="1">
        <f t="shared" si="196"/>
        <v>35939.253801389343</v>
      </c>
      <c r="F323" s="1">
        <f t="shared" si="196"/>
        <v>44559.5057204572</v>
      </c>
      <c r="G323" s="1">
        <f t="shared" si="196"/>
        <v>5780.4223210111049</v>
      </c>
      <c r="H323" s="1">
        <f t="shared" si="196"/>
        <v>1114596.0527695899</v>
      </c>
      <c r="I323" s="1">
        <f t="shared" si="196"/>
        <v>3710.7889217247193</v>
      </c>
      <c r="J323" s="1">
        <f t="shared" si="196"/>
        <v>21526.280007036396</v>
      </c>
      <c r="K323" s="6">
        <f t="shared" si="192"/>
        <v>1249244.4444444447</v>
      </c>
    </row>
    <row r="324" spans="2:12" x14ac:dyDescent="0.25">
      <c r="B324" t="s">
        <v>60</v>
      </c>
      <c r="C324" s="1">
        <f t="shared" ref="C324:J324" si="197">+$L$12/$K312*C312</f>
        <v>1628.4547668080584</v>
      </c>
      <c r="D324" s="1">
        <f t="shared" si="197"/>
        <v>6282.9309504555786</v>
      </c>
      <c r="E324" s="1">
        <f t="shared" si="197"/>
        <v>22163.133197015264</v>
      </c>
      <c r="F324" s="1">
        <f t="shared" si="197"/>
        <v>4073.6549976165852</v>
      </c>
      <c r="G324" s="1">
        <f t="shared" si="197"/>
        <v>15314.611843456727</v>
      </c>
      <c r="H324" s="1">
        <f t="shared" si="197"/>
        <v>3479.2334443968339</v>
      </c>
      <c r="I324" s="1">
        <f t="shared" si="197"/>
        <v>640292.81415796047</v>
      </c>
      <c r="J324" s="1">
        <f t="shared" si="197"/>
        <v>987.38886451289636</v>
      </c>
      <c r="K324" s="6">
        <f t="shared" si="192"/>
        <v>694222.22222222236</v>
      </c>
    </row>
    <row r="325" spans="2:12" x14ac:dyDescent="0.25">
      <c r="B325" t="s">
        <v>66</v>
      </c>
      <c r="C325" s="1">
        <f t="shared" ref="C325:J325" si="198">+$L$13/$K313*C313</f>
        <v>489.66855063981319</v>
      </c>
      <c r="D325" s="1">
        <f t="shared" si="198"/>
        <v>2638.7007065507914</v>
      </c>
      <c r="E325" s="1">
        <f t="shared" si="198"/>
        <v>9308.0563335019397</v>
      </c>
      <c r="F325" s="1">
        <f t="shared" si="198"/>
        <v>3433.5821497827969</v>
      </c>
      <c r="G325" s="1">
        <f t="shared" si="198"/>
        <v>1607.9548466528258</v>
      </c>
      <c r="H325" s="1">
        <f t="shared" si="198"/>
        <v>21471.608858371113</v>
      </c>
      <c r="I325" s="1">
        <f t="shared" si="198"/>
        <v>1050.4285306149438</v>
      </c>
      <c r="J325" s="1">
        <f t="shared" si="198"/>
        <v>2.388577976232229E-5</v>
      </c>
      <c r="K325" s="6">
        <f t="shared" si="192"/>
        <v>40000.000000000015</v>
      </c>
    </row>
    <row r="326" spans="2:12" s="4" customFormat="1" x14ac:dyDescent="0.25">
      <c r="B326" s="4" t="s">
        <v>15</v>
      </c>
      <c r="C326" s="6">
        <f>SUM(C318:C325)</f>
        <v>36984.370039477224</v>
      </c>
      <c r="D326" s="6">
        <f t="shared" ref="D326:K326" si="199">SUM(D318:D325)</f>
        <v>1386989.3138609941</v>
      </c>
      <c r="E326" s="6">
        <f t="shared" si="199"/>
        <v>1618580.1867204718</v>
      </c>
      <c r="F326" s="6">
        <f t="shared" si="199"/>
        <v>693447.76359536371</v>
      </c>
      <c r="G326" s="6">
        <f t="shared" si="199"/>
        <v>879561.03651943395</v>
      </c>
      <c r="H326" s="6">
        <f t="shared" si="199"/>
        <v>1248747.7278290081</v>
      </c>
      <c r="I326" s="6">
        <f t="shared" si="199"/>
        <v>697505.67467444052</v>
      </c>
      <c r="J326" s="6">
        <f t="shared" si="199"/>
        <v>39983.926760810558</v>
      </c>
      <c r="K326" s="6">
        <f t="shared" si="199"/>
        <v>6601800.0000000009</v>
      </c>
    </row>
    <row r="328" spans="2:12" x14ac:dyDescent="0.25">
      <c r="B328" t="s">
        <v>37</v>
      </c>
    </row>
    <row r="329" spans="2:12" x14ac:dyDescent="0.25">
      <c r="C329" s="66" t="s">
        <v>61</v>
      </c>
      <c r="D329" s="66" t="s">
        <v>62</v>
      </c>
      <c r="E329" s="66" t="s">
        <v>63</v>
      </c>
      <c r="F329" s="66" t="s">
        <v>64</v>
      </c>
      <c r="G329" s="66" t="s">
        <v>65</v>
      </c>
      <c r="H329" s="66" t="s">
        <v>59</v>
      </c>
      <c r="I329" s="66" t="s">
        <v>60</v>
      </c>
      <c r="J329" s="66" t="s">
        <v>66</v>
      </c>
    </row>
    <row r="330" spans="2:12" x14ac:dyDescent="0.25">
      <c r="B330" t="s">
        <v>61</v>
      </c>
      <c r="C330" s="1">
        <f>+$M$6/C326*C318</f>
        <v>4.5756502163797992E-5</v>
      </c>
      <c r="D330" s="1">
        <f>+$M$7/D326*D318</f>
        <v>13022.006026086547</v>
      </c>
      <c r="E330" s="1">
        <f>+$M$8/E326*E318</f>
        <v>9455.7126618517959</v>
      </c>
      <c r="F330" s="1">
        <f>+$M$9/F326*F318</f>
        <v>3488.5659397866934</v>
      </c>
      <c r="G330" s="1">
        <f>+$M$10/G326*G318</f>
        <v>6168.3453070010528</v>
      </c>
      <c r="H330" s="1">
        <f>+$M$11/H326*H318</f>
        <v>2671.1566319348467</v>
      </c>
      <c r="I330" s="1">
        <f>+$M$12/I326*I318</f>
        <v>1719.1506656935076</v>
      </c>
      <c r="J330" s="1">
        <f>+$M$13/J326*J318</f>
        <v>488.41157719454083</v>
      </c>
      <c r="K330" s="6">
        <f>SUM(C330:J330)</f>
        <v>37013.348855305492</v>
      </c>
      <c r="L330" s="2">
        <f t="shared" ref="L330:L338" si="200">+K330/K318</f>
        <v>1.0003607798731211</v>
      </c>
    </row>
    <row r="331" spans="2:12" x14ac:dyDescent="0.25">
      <c r="B331" t="s">
        <v>62</v>
      </c>
      <c r="C331" s="1">
        <f>+$M$6/C326*C319</f>
        <v>13089.793313084339</v>
      </c>
      <c r="D331" s="1">
        <f>+$M$7/D326*D319</f>
        <v>1086291.1759855149</v>
      </c>
      <c r="E331" s="1">
        <f>+$M$8/E326*E319</f>
        <v>171781.41989480986</v>
      </c>
      <c r="F331" s="1">
        <f>+$M$9/F326*F319</f>
        <v>63376.588519967758</v>
      </c>
      <c r="G331" s="1">
        <f>+$M$10/G326*G319</f>
        <v>25410.429744294346</v>
      </c>
      <c r="H331" s="1">
        <f>+$M$11/H326*H319</f>
        <v>20461.611522800707</v>
      </c>
      <c r="I331" s="1">
        <f>+$M$12/I326*I319</f>
        <v>6671.5587937159371</v>
      </c>
      <c r="J331" s="1">
        <f>+$M$13/J326*J319</f>
        <v>2647.2847752444204</v>
      </c>
      <c r="K331" s="6">
        <f t="shared" ref="K331:K337" si="201">SUM(C331:J331)</f>
        <v>1389729.8625494323</v>
      </c>
      <c r="L331" s="2">
        <f t="shared" si="200"/>
        <v>1.0009257972907246</v>
      </c>
    </row>
    <row r="332" spans="2:12" x14ac:dyDescent="0.25">
      <c r="B332" t="s">
        <v>63</v>
      </c>
      <c r="C332" s="1">
        <f>+$M$6/C326*C320</f>
        <v>9478.3864980612507</v>
      </c>
      <c r="D332" s="1">
        <f>+$M$7/D326*D320</f>
        <v>171301.60749036155</v>
      </c>
      <c r="E332" s="1">
        <f>+$M$8/E326*E320</f>
        <v>1203951.1245228502</v>
      </c>
      <c r="F332" s="1">
        <f>+$M$9/F326*F320</f>
        <v>111045.64606544864</v>
      </c>
      <c r="G332" s="1">
        <f>+$M$10/G326*G320</f>
        <v>56349.456564364227</v>
      </c>
      <c r="H332" s="1">
        <f>+$M$11/H326*H320</f>
        <v>35851.927725231675</v>
      </c>
      <c r="I332" s="1">
        <f>+$M$12/I326*I320</f>
        <v>23460.396377333724</v>
      </c>
      <c r="J332" s="1">
        <f>+$M$13/J326*J320</f>
        <v>9309.1213120109223</v>
      </c>
      <c r="K332" s="6">
        <f t="shared" si="201"/>
        <v>1620747.6665556624</v>
      </c>
      <c r="L332" s="2">
        <f t="shared" si="200"/>
        <v>1.0006262347026231</v>
      </c>
    </row>
    <row r="333" spans="2:12" x14ac:dyDescent="0.25">
      <c r="B333" t="s">
        <v>64</v>
      </c>
      <c r="C333" s="1">
        <f>+$M$6/C326*C321</f>
        <v>3504.7441787287398</v>
      </c>
      <c r="D333" s="1">
        <f>+$M$7/D326*D321</f>
        <v>63340.771320258194</v>
      </c>
      <c r="E333" s="1">
        <f>+$M$8/E326*E321</f>
        <v>111293.74962733532</v>
      </c>
      <c r="F333" s="1">
        <f>+$M$9/F326*F321</f>
        <v>456226.94877757359</v>
      </c>
      <c r="G333" s="1">
        <f>+$M$10/G326*G321</f>
        <v>7890.5070216080403</v>
      </c>
      <c r="H333" s="1">
        <f>+$M$11/H326*H321</f>
        <v>44557.138370210872</v>
      </c>
      <c r="I333" s="1">
        <f>+$M$12/I326*I321</f>
        <v>4322.369639664983</v>
      </c>
      <c r="J333" s="1">
        <f>+$M$13/J326*J321</f>
        <v>3442.1563980349833</v>
      </c>
      <c r="K333" s="6">
        <f t="shared" si="201"/>
        <v>694578.38533341477</v>
      </c>
      <c r="L333" s="2">
        <f t="shared" si="200"/>
        <v>1.0007693180072894</v>
      </c>
    </row>
    <row r="334" spans="2:12" x14ac:dyDescent="0.25">
      <c r="B334" t="s">
        <v>65</v>
      </c>
      <c r="C334" s="1">
        <f>+$M$6/C326*C322</f>
        <v>6122.0616041168832</v>
      </c>
      <c r="D334" s="1">
        <f>+$M$7/D326*D322</f>
        <v>25089.160542177629</v>
      </c>
      <c r="E334" s="1">
        <f>+$M$8/E326*E322</f>
        <v>55792.857175740079</v>
      </c>
      <c r="F334" s="1">
        <f>+$M$9/F326*F322</f>
        <v>7795.1511655313925</v>
      </c>
      <c r="G334" s="1">
        <f>+$M$10/G326*G322</f>
        <v>760600.996814357</v>
      </c>
      <c r="H334" s="1">
        <f>+$M$11/H326*H322</f>
        <v>5702.4355168793327</v>
      </c>
      <c r="I334" s="1">
        <f>+$M$12/I326*I322</f>
        <v>16031.255652396067</v>
      </c>
      <c r="J334" s="1">
        <f>+$M$13/J326*J322</f>
        <v>1590.3067157488554</v>
      </c>
      <c r="K334" s="6">
        <f t="shared" si="201"/>
        <v>878724.22518694715</v>
      </c>
      <c r="L334" s="2">
        <f t="shared" si="200"/>
        <v>0.99955991237140063</v>
      </c>
    </row>
    <row r="335" spans="2:12" x14ac:dyDescent="0.25">
      <c r="B335" t="s">
        <v>59</v>
      </c>
      <c r="C335" s="1">
        <f>+$M$6/C326*C323</f>
        <v>2685.9959029440124</v>
      </c>
      <c r="D335" s="1">
        <f>+$M$7/D326*D323</f>
        <v>20468.731481366831</v>
      </c>
      <c r="E335" s="1">
        <f>+$M$8/E326*E323</f>
        <v>35964.858482040858</v>
      </c>
      <c r="F335" s="1">
        <f>+$M$9/F326*F323</f>
        <v>44597.847186251318</v>
      </c>
      <c r="G335" s="1">
        <f>+$M$10/G326*G323</f>
        <v>5777.4654382422277</v>
      </c>
      <c r="H335" s="1">
        <f>+$M$11/H326*H323</f>
        <v>1115039.4076334846</v>
      </c>
      <c r="I335" s="1">
        <f>+$M$12/I326*I323</f>
        <v>3693.3206782005523</v>
      </c>
      <c r="J335" s="1">
        <f>+$M$13/J326*J323</f>
        <v>21534.93341042726</v>
      </c>
      <c r="K335" s="6">
        <f t="shared" si="201"/>
        <v>1249762.5602129577</v>
      </c>
      <c r="L335" s="2">
        <f t="shared" si="200"/>
        <v>1.0004147433040964</v>
      </c>
    </row>
    <row r="336" spans="2:12" x14ac:dyDescent="0.25">
      <c r="B336" t="s">
        <v>60</v>
      </c>
      <c r="C336" s="1">
        <f>+$M$6/C326*C324</f>
        <v>1629.1429678965496</v>
      </c>
      <c r="D336" s="1">
        <f>+$M$7/D326*D324</f>
        <v>6289.5225549390079</v>
      </c>
      <c r="E336" s="1">
        <f>+$M$8/E326*E324</f>
        <v>22178.923172813946</v>
      </c>
      <c r="F336" s="1">
        <f>+$M$9/F326*F324</f>
        <v>4077.1601959176619</v>
      </c>
      <c r="G336" s="1">
        <f>+$M$10/G326*G324</f>
        <v>15306.777898226226</v>
      </c>
      <c r="H336" s="1">
        <f>+$M$11/H326*H324</f>
        <v>3480.61738530203</v>
      </c>
      <c r="I336" s="1">
        <f>+$M$12/I326*I324</f>
        <v>637278.68669331155</v>
      </c>
      <c r="J336" s="1">
        <f>+$M$13/J326*J324</f>
        <v>987.78578744363426</v>
      </c>
      <c r="K336" s="6">
        <f t="shared" si="201"/>
        <v>691228.61665585055</v>
      </c>
      <c r="L336" s="2">
        <f t="shared" si="200"/>
        <v>0.99568782808941325</v>
      </c>
    </row>
    <row r="337" spans="1:12" x14ac:dyDescent="0.25">
      <c r="B337" t="s">
        <v>66</v>
      </c>
      <c r="C337" s="1">
        <f>+$M$6/C326*C325</f>
        <v>489.87548941172071</v>
      </c>
      <c r="D337" s="1">
        <f>+$M$7/D326*D325</f>
        <v>2641.4690437400563</v>
      </c>
      <c r="E337" s="1">
        <f>+$M$8/E326*E325</f>
        <v>9314.6877958918576</v>
      </c>
      <c r="F337" s="1">
        <f>+$M$9/F326*F325</f>
        <v>3436.5365939674584</v>
      </c>
      <c r="G337" s="1">
        <f>+$M$10/G326*G325</f>
        <v>1607.1323230178452</v>
      </c>
      <c r="H337" s="1">
        <f>+$M$11/H326*H325</f>
        <v>21480.149658600349</v>
      </c>
      <c r="I337" s="1">
        <f>+$M$12/I326*I325</f>
        <v>1045.4837219059143</v>
      </c>
      <c r="J337" s="1">
        <f>+$M$13/J326*J325</f>
        <v>2.3895381666948691E-5</v>
      </c>
      <c r="K337" s="6">
        <f t="shared" si="201"/>
        <v>40015.334650430581</v>
      </c>
      <c r="L337" s="2">
        <f t="shared" si="200"/>
        <v>1.0003833662607642</v>
      </c>
    </row>
    <row r="338" spans="1:12" s="4" customFormat="1" x14ac:dyDescent="0.25">
      <c r="B338" s="4" t="s">
        <v>15</v>
      </c>
      <c r="C338" s="6">
        <f>SUM(C330:C337)</f>
        <v>37000</v>
      </c>
      <c r="D338" s="6">
        <f t="shared" ref="D338" si="202">SUM(D330:D337)</f>
        <v>1388444.444444445</v>
      </c>
      <c r="E338" s="6">
        <f>SUM(E330:E337)</f>
        <v>1619733.333333334</v>
      </c>
      <c r="F338" s="6">
        <f t="shared" ref="F338:K338" si="203">SUM(F330:F337)</f>
        <v>694044.44444444461</v>
      </c>
      <c r="G338" s="6">
        <f t="shared" si="203"/>
        <v>879111.11111111101</v>
      </c>
      <c r="H338" s="6">
        <f t="shared" si="203"/>
        <v>1249244.4444444443</v>
      </c>
      <c r="I338" s="6">
        <f t="shared" si="203"/>
        <v>694222.22222222225</v>
      </c>
      <c r="J338" s="6">
        <f t="shared" si="203"/>
        <v>40000</v>
      </c>
      <c r="K338" s="6">
        <f t="shared" si="203"/>
        <v>6601800.0000000009</v>
      </c>
      <c r="L338" s="7">
        <f t="shared" si="200"/>
        <v>1</v>
      </c>
    </row>
    <row r="340" spans="1:12" x14ac:dyDescent="0.25">
      <c r="A340" t="s">
        <v>34</v>
      </c>
      <c r="B340" t="s">
        <v>36</v>
      </c>
    </row>
    <row r="341" spans="1:12" x14ac:dyDescent="0.25">
      <c r="C341" s="66" t="s">
        <v>61</v>
      </c>
      <c r="D341" s="66" t="s">
        <v>62</v>
      </c>
      <c r="E341" s="66" t="s">
        <v>63</v>
      </c>
      <c r="F341" s="66" t="s">
        <v>64</v>
      </c>
      <c r="G341" s="66" t="s">
        <v>65</v>
      </c>
      <c r="H341" s="66" t="s">
        <v>59</v>
      </c>
      <c r="I341" s="66" t="s">
        <v>60</v>
      </c>
      <c r="J341" s="66" t="s">
        <v>66</v>
      </c>
    </row>
    <row r="342" spans="1:12" x14ac:dyDescent="0.25">
      <c r="B342" t="s">
        <v>61</v>
      </c>
      <c r="C342" s="1">
        <f t="shared" ref="C342:J342" si="204">+$L$6/$K330*C330</f>
        <v>4.5740000092368095E-5</v>
      </c>
      <c r="D342" s="1">
        <f t="shared" si="204"/>
        <v>13017.309642765247</v>
      </c>
      <c r="E342" s="1">
        <f t="shared" si="204"/>
        <v>9452.3024613690777</v>
      </c>
      <c r="F342" s="1">
        <f t="shared" si="204"/>
        <v>3487.3077893249256</v>
      </c>
      <c r="G342" s="1">
        <f t="shared" si="204"/>
        <v>6166.1206947591463</v>
      </c>
      <c r="H342" s="1">
        <f t="shared" si="204"/>
        <v>2670.1932799420997</v>
      </c>
      <c r="I342" s="1">
        <f t="shared" si="204"/>
        <v>1718.53065442205</v>
      </c>
      <c r="J342" s="1">
        <f t="shared" si="204"/>
        <v>488.23543167744685</v>
      </c>
      <c r="K342" s="6">
        <f>SUM(C342:J342)</f>
        <v>36999.999999999985</v>
      </c>
    </row>
    <row r="343" spans="1:12" x14ac:dyDescent="0.25">
      <c r="B343" t="s">
        <v>62</v>
      </c>
      <c r="C343" s="1">
        <f t="shared" ref="C343:J343" si="205">+$L$7/$K331*C331</f>
        <v>13077.686026791793</v>
      </c>
      <c r="D343" s="1">
        <f t="shared" si="205"/>
        <v>1085286.4207575177</v>
      </c>
      <c r="E343" s="1">
        <f t="shared" si="205"/>
        <v>171622.53221945386</v>
      </c>
      <c r="F343" s="1">
        <f t="shared" si="205"/>
        <v>63317.968915891266</v>
      </c>
      <c r="G343" s="1">
        <f t="shared" si="205"/>
        <v>25386.926596431556</v>
      </c>
      <c r="H343" s="1">
        <f t="shared" si="205"/>
        <v>20442.685739727742</v>
      </c>
      <c r="I343" s="1">
        <f t="shared" si="205"/>
        <v>6665.387995568014</v>
      </c>
      <c r="J343" s="1">
        <f t="shared" si="205"/>
        <v>2644.8361930624737</v>
      </c>
      <c r="K343" s="6">
        <f t="shared" ref="K343:K349" si="206">SUM(C343:J343)</f>
        <v>1388444.4444444445</v>
      </c>
    </row>
    <row r="344" spans="1:12" x14ac:dyDescent="0.25">
      <c r="B344" t="s">
        <v>63</v>
      </c>
      <c r="C344" s="1">
        <f t="shared" ref="C344:J344" si="207">+$L$8/$K332*C332</f>
        <v>9472.4545183228565</v>
      </c>
      <c r="D344" s="1">
        <f t="shared" si="207"/>
        <v>171194.39961642699</v>
      </c>
      <c r="E344" s="1">
        <f t="shared" si="207"/>
        <v>1203197.6404063134</v>
      </c>
      <c r="F344" s="1">
        <f t="shared" si="207"/>
        <v>110976.14894981279</v>
      </c>
      <c r="G344" s="1">
        <f t="shared" si="207"/>
        <v>56314.190663920337</v>
      </c>
      <c r="H344" s="1">
        <f t="shared" si="207"/>
        <v>35829.490055181828</v>
      </c>
      <c r="I344" s="1">
        <f t="shared" si="207"/>
        <v>23445.713857688264</v>
      </c>
      <c r="J344" s="1">
        <f t="shared" si="207"/>
        <v>9303.2952656668112</v>
      </c>
      <c r="K344" s="6">
        <f t="shared" si="206"/>
        <v>1619733.3333333333</v>
      </c>
    </row>
    <row r="345" spans="1:12" x14ac:dyDescent="0.25">
      <c r="B345" t="s">
        <v>64</v>
      </c>
      <c r="C345" s="1">
        <f>+$L$9/$K333*C333</f>
        <v>3502.0499886100743</v>
      </c>
      <c r="D345" s="1">
        <f t="shared" ref="D345:J345" si="208">+$L$9/$K333*D333</f>
        <v>63292.079583715647</v>
      </c>
      <c r="E345" s="1">
        <f t="shared" si="208"/>
        <v>111208.19516024039</v>
      </c>
      <c r="F345" s="1">
        <f t="shared" si="208"/>
        <v>455876.23498090747</v>
      </c>
      <c r="G345" s="1">
        <f t="shared" si="208"/>
        <v>7884.441378877852</v>
      </c>
      <c r="H345" s="1">
        <f t="shared" si="208"/>
        <v>44522.886112188273</v>
      </c>
      <c r="I345" s="1">
        <f t="shared" si="208"/>
        <v>4319.0469190957947</v>
      </c>
      <c r="J345" s="1">
        <f t="shared" si="208"/>
        <v>3439.5103208089272</v>
      </c>
      <c r="K345" s="6">
        <f t="shared" si="206"/>
        <v>694044.44444444438</v>
      </c>
    </row>
    <row r="346" spans="1:12" x14ac:dyDescent="0.25">
      <c r="B346" t="s">
        <v>65</v>
      </c>
      <c r="C346" s="1">
        <f>+$L$10/$K334*C334</f>
        <v>6124.7570339156846</v>
      </c>
      <c r="D346" s="1">
        <f t="shared" ref="D346:J346" si="209">+$L$10/$K334*D334</f>
        <v>25100.206832679967</v>
      </c>
      <c r="E346" s="1">
        <f t="shared" si="209"/>
        <v>55817.421732504845</v>
      </c>
      <c r="F346" s="1">
        <f t="shared" si="209"/>
        <v>7798.5832255295481</v>
      </c>
      <c r="G346" s="1">
        <f t="shared" si="209"/>
        <v>760935.87527922459</v>
      </c>
      <c r="H346" s="1">
        <f t="shared" si="209"/>
        <v>5704.9461931207479</v>
      </c>
      <c r="I346" s="1">
        <f t="shared" si="209"/>
        <v>16038.313915934057</v>
      </c>
      <c r="J346" s="1">
        <f t="shared" si="209"/>
        <v>1591.0068982017697</v>
      </c>
      <c r="K346" s="6">
        <f t="shared" si="206"/>
        <v>879111.11111111124</v>
      </c>
    </row>
    <row r="347" spans="1:12" x14ac:dyDescent="0.25">
      <c r="B347" t="s">
        <v>59</v>
      </c>
      <c r="C347" s="1">
        <f t="shared" ref="C347:J347" si="210">+$L$11/$K335*C335</f>
        <v>2684.8823659604436</v>
      </c>
      <c r="D347" s="1">
        <f t="shared" si="210"/>
        <v>20460.24573144954</v>
      </c>
      <c r="E347" s="1">
        <f t="shared" si="210"/>
        <v>35949.948481625484</v>
      </c>
      <c r="F347" s="1">
        <f t="shared" si="210"/>
        <v>44579.358195938628</v>
      </c>
      <c r="G347" s="1">
        <f t="shared" si="210"/>
        <v>5775.0702665185017</v>
      </c>
      <c r="H347" s="1">
        <f t="shared" si="210"/>
        <v>1114577.1442260179</v>
      </c>
      <c r="I347" s="1">
        <f t="shared" si="210"/>
        <v>3691.789533211519</v>
      </c>
      <c r="J347" s="1">
        <f t="shared" si="210"/>
        <v>21526.005643722583</v>
      </c>
      <c r="K347" s="6">
        <f t="shared" si="206"/>
        <v>1249244.4444444447</v>
      </c>
    </row>
    <row r="348" spans="1:12" x14ac:dyDescent="0.25">
      <c r="B348" t="s">
        <v>60</v>
      </c>
      <c r="C348" s="1">
        <f t="shared" ref="C348:J348" si="211">+$L$12/$K336*C336</f>
        <v>1636.1985372691045</v>
      </c>
      <c r="D348" s="1">
        <f t="shared" si="211"/>
        <v>6316.7615165164052</v>
      </c>
      <c r="E348" s="1">
        <f t="shared" si="211"/>
        <v>22274.9767016558</v>
      </c>
      <c r="F348" s="1">
        <f t="shared" si="211"/>
        <v>4094.8177540154993</v>
      </c>
      <c r="G348" s="1">
        <f t="shared" si="211"/>
        <v>15373.069215476709</v>
      </c>
      <c r="H348" s="1">
        <f t="shared" si="211"/>
        <v>3495.691407597953</v>
      </c>
      <c r="I348" s="1">
        <f t="shared" si="211"/>
        <v>640038.6433528678</v>
      </c>
      <c r="J348" s="1">
        <f t="shared" si="211"/>
        <v>992.06373682307435</v>
      </c>
      <c r="K348" s="6">
        <f t="shared" si="206"/>
        <v>694222.22222222236</v>
      </c>
    </row>
    <row r="349" spans="1:12" x14ac:dyDescent="0.25">
      <c r="B349" t="s">
        <v>66</v>
      </c>
      <c r="C349" s="1">
        <f t="shared" ref="C349:J349" si="212">+$L$13/$K337*C337</f>
        <v>489.68775964636291</v>
      </c>
      <c r="D349" s="1">
        <f t="shared" si="212"/>
        <v>2640.456781696947</v>
      </c>
      <c r="E349" s="1">
        <f t="shared" si="212"/>
        <v>9311.1182273135164</v>
      </c>
      <c r="F349" s="1">
        <f t="shared" si="212"/>
        <v>3435.2196466566147</v>
      </c>
      <c r="G349" s="1">
        <f t="shared" si="212"/>
        <v>1606.5164388178389</v>
      </c>
      <c r="H349" s="1">
        <f t="shared" si="212"/>
        <v>21471.918049666205</v>
      </c>
      <c r="I349" s="1">
        <f t="shared" si="212"/>
        <v>1045.0830723162921</v>
      </c>
      <c r="J349" s="1">
        <f t="shared" si="212"/>
        <v>2.3886224494380498E-5</v>
      </c>
      <c r="K349" s="6">
        <f t="shared" si="206"/>
        <v>40000.000000000007</v>
      </c>
    </row>
    <row r="350" spans="1:12" s="4" customFormat="1" x14ac:dyDescent="0.25">
      <c r="B350" s="4" t="s">
        <v>15</v>
      </c>
      <c r="C350" s="6">
        <f>SUM(C342:C349)</f>
        <v>36987.716276256317</v>
      </c>
      <c r="D350" s="6">
        <f t="shared" ref="D350:K350" si="213">SUM(D342:D349)</f>
        <v>1387307.8804627683</v>
      </c>
      <c r="E350" s="6">
        <f t="shared" si="213"/>
        <v>1618834.1353904763</v>
      </c>
      <c r="F350" s="6">
        <f t="shared" si="213"/>
        <v>693565.63945807668</v>
      </c>
      <c r="G350" s="6">
        <f t="shared" si="213"/>
        <v>879442.21053402661</v>
      </c>
      <c r="H350" s="6">
        <f t="shared" si="213"/>
        <v>1248714.9550634425</v>
      </c>
      <c r="I350" s="6">
        <f t="shared" si="213"/>
        <v>696962.50930110377</v>
      </c>
      <c r="J350" s="6">
        <f t="shared" si="213"/>
        <v>39984.953513849316</v>
      </c>
      <c r="K350" s="6">
        <f t="shared" si="213"/>
        <v>6601800.0000000009</v>
      </c>
    </row>
    <row r="352" spans="1:12" x14ac:dyDescent="0.25">
      <c r="B352" t="s">
        <v>37</v>
      </c>
    </row>
    <row r="353" spans="1:12" x14ac:dyDescent="0.25">
      <c r="C353" s="66" t="s">
        <v>61</v>
      </c>
      <c r="D353" s="66" t="s">
        <v>62</v>
      </c>
      <c r="E353" s="66" t="s">
        <v>63</v>
      </c>
      <c r="F353" s="66" t="s">
        <v>64</v>
      </c>
      <c r="G353" s="66" t="s">
        <v>65</v>
      </c>
      <c r="H353" s="66" t="s">
        <v>59</v>
      </c>
      <c r="I353" s="66" t="s">
        <v>60</v>
      </c>
      <c r="J353" s="66" t="s">
        <v>66</v>
      </c>
    </row>
    <row r="354" spans="1:12" x14ac:dyDescent="0.25">
      <c r="B354" t="s">
        <v>61</v>
      </c>
      <c r="C354" s="1">
        <f>+$M$6/C350*C342</f>
        <v>4.5755190473979503E-5</v>
      </c>
      <c r="D354" s="1">
        <f>+$M$7/D350*D342</f>
        <v>13027.974186293508</v>
      </c>
      <c r="E354" s="1">
        <f>+$M$8/E350*E342</f>
        <v>9457.5528392445576</v>
      </c>
      <c r="F354" s="1">
        <f>+$M$9/F350*F342</f>
        <v>3489.7152620478141</v>
      </c>
      <c r="G354" s="1">
        <f>+$M$10/G350*G342</f>
        <v>6163.7992244235083</v>
      </c>
      <c r="H354" s="1">
        <f>+$M$11/H350*H342</f>
        <v>2671.3255151101175</v>
      </c>
      <c r="I354" s="1">
        <f>+$M$12/I350*I342</f>
        <v>1711.7738098513184</v>
      </c>
      <c r="J354" s="1">
        <f>+$M$13/J350*J342</f>
        <v>488.41915647928926</v>
      </c>
      <c r="K354" s="6">
        <f>SUM(C354:J354)</f>
        <v>37010.560039205309</v>
      </c>
      <c r="L354" s="2">
        <f t="shared" ref="L354:L362" si="214">+K354/K342</f>
        <v>1.0002854064650089</v>
      </c>
    </row>
    <row r="355" spans="1:12" x14ac:dyDescent="0.25">
      <c r="B355" t="s">
        <v>62</v>
      </c>
      <c r="C355" s="1">
        <f>+$M$6/C350*C343</f>
        <v>13082.029162798352</v>
      </c>
      <c r="D355" s="1">
        <f>+$M$7/D350*D343</f>
        <v>1086175.5510457591</v>
      </c>
      <c r="E355" s="1">
        <f>+$M$8/E350*E343</f>
        <v>171717.86170661123</v>
      </c>
      <c r="F355" s="1">
        <f>+$M$9/F350*F343</f>
        <v>63361.680653495947</v>
      </c>
      <c r="G355" s="1">
        <f>+$M$10/G350*G343</f>
        <v>25377.368723674259</v>
      </c>
      <c r="H355" s="1">
        <f>+$M$11/H350*H343</f>
        <v>20451.353999024595</v>
      </c>
      <c r="I355" s="1">
        <f>+$M$12/I350*I343</f>
        <v>6639.1813110530857</v>
      </c>
      <c r="J355" s="1">
        <f>+$M$13/J350*J343</f>
        <v>2645.8314547209866</v>
      </c>
      <c r="K355" s="6">
        <f t="shared" ref="K355:K361" si="215">SUM(C355:J355)</f>
        <v>1389450.8580571373</v>
      </c>
      <c r="L355" s="2">
        <f t="shared" si="214"/>
        <v>1.0007248497530599</v>
      </c>
    </row>
    <row r="356" spans="1:12" x14ac:dyDescent="0.25">
      <c r="B356" t="s">
        <v>63</v>
      </c>
      <c r="C356" s="1">
        <f>+$M$6/C350*C344</f>
        <v>9475.6003468895251</v>
      </c>
      <c r="D356" s="1">
        <f>+$M$7/D350*D344</f>
        <v>171334.65210919292</v>
      </c>
      <c r="E356" s="1">
        <f>+$M$8/E350*E344</f>
        <v>1203865.9688159085</v>
      </c>
      <c r="F356" s="1">
        <f>+$M$9/F350*F344</f>
        <v>111052.76164580302</v>
      </c>
      <c r="G356" s="1">
        <f>+$M$10/G350*G344</f>
        <v>56292.989047933013</v>
      </c>
      <c r="H356" s="1">
        <f>+$M$11/H350*H344</f>
        <v>35844.682741418197</v>
      </c>
      <c r="I356" s="1">
        <f>+$M$12/I350*I344</f>
        <v>23353.531013013013</v>
      </c>
      <c r="J356" s="1">
        <f>+$M$13/J350*J344</f>
        <v>9306.796130143799</v>
      </c>
      <c r="K356" s="6">
        <f t="shared" si="215"/>
        <v>1620526.9818503021</v>
      </c>
      <c r="L356" s="2">
        <f t="shared" si="214"/>
        <v>1.0004899871482769</v>
      </c>
    </row>
    <row r="357" spans="1:12" x14ac:dyDescent="0.25">
      <c r="B357" t="s">
        <v>64</v>
      </c>
      <c r="C357" s="1">
        <f>+$M$6/C350*C345</f>
        <v>3503.2130291794178</v>
      </c>
      <c r="D357" s="1">
        <f>+$M$7/D350*D345</f>
        <v>63343.932167409068</v>
      </c>
      <c r="E357" s="1">
        <f>+$M$8/E350*E345</f>
        <v>111269.96688726961</v>
      </c>
      <c r="F357" s="1">
        <f>+$M$9/F350*F345</f>
        <v>456190.95041958749</v>
      </c>
      <c r="G357" s="1">
        <f>+$M$10/G350*G345</f>
        <v>7881.4729814558395</v>
      </c>
      <c r="H357" s="1">
        <f>+$M$11/H350*H345</f>
        <v>44541.76503672776</v>
      </c>
      <c r="I357" s="1">
        <f>+$M$12/I350*I345</f>
        <v>4302.0654770418314</v>
      </c>
      <c r="J357" s="1">
        <f>+$M$13/J350*J345</f>
        <v>3440.8046212859622</v>
      </c>
      <c r="K357" s="6">
        <f t="shared" si="215"/>
        <v>694474.17061995715</v>
      </c>
      <c r="L357" s="2">
        <f t="shared" si="214"/>
        <v>1.0006191623302405</v>
      </c>
    </row>
    <row r="358" spans="1:12" x14ac:dyDescent="0.25">
      <c r="B358" t="s">
        <v>65</v>
      </c>
      <c r="C358" s="1">
        <f>+$M$6/C350*C346</f>
        <v>6126.7910828101849</v>
      </c>
      <c r="D358" s="1">
        <f>+$M$7/D350*D346</f>
        <v>25120.770394251558</v>
      </c>
      <c r="E358" s="1">
        <f>+$M$8/E350*E346</f>
        <v>55848.426089097156</v>
      </c>
      <c r="F358" s="1">
        <f>+$M$9/F350*F346</f>
        <v>7803.9669993536172</v>
      </c>
      <c r="G358" s="1">
        <f>+$M$10/G350*G346</f>
        <v>760649.39206729445</v>
      </c>
      <c r="H358" s="1">
        <f>+$M$11/H350*H346</f>
        <v>5707.3652467375859</v>
      </c>
      <c r="I358" s="1">
        <f>+$M$12/I350*I346</f>
        <v>15975.255166282011</v>
      </c>
      <c r="J358" s="1">
        <f>+$M$13/J350*J346</f>
        <v>1591.6055999922107</v>
      </c>
      <c r="K358" s="6">
        <f t="shared" si="215"/>
        <v>878823.57264581881</v>
      </c>
      <c r="L358" s="2">
        <f t="shared" si="214"/>
        <v>0.99967292136152275</v>
      </c>
    </row>
    <row r="359" spans="1:12" x14ac:dyDescent="0.25">
      <c r="B359" t="s">
        <v>59</v>
      </c>
      <c r="C359" s="1">
        <f>+$M$6/C350*C347</f>
        <v>2685.774022883013</v>
      </c>
      <c r="D359" s="1">
        <f>+$M$7/D350*D347</f>
        <v>20477.007964751967</v>
      </c>
      <c r="E359" s="1">
        <f>+$M$8/E350*E347</f>
        <v>35969.917247426616</v>
      </c>
      <c r="F359" s="1">
        <f>+$M$9/F350*F347</f>
        <v>44610.133681024614</v>
      </c>
      <c r="G359" s="1">
        <f>+$M$10/G350*G347</f>
        <v>5772.8960219693572</v>
      </c>
      <c r="H359" s="1">
        <f>+$M$11/H350*H347</f>
        <v>1115049.755497135</v>
      </c>
      <c r="I359" s="1">
        <f>+$M$12/I350*I347</f>
        <v>3677.2743146440898</v>
      </c>
      <c r="J359" s="1">
        <f>+$M$13/J350*J347</f>
        <v>21534.105959399723</v>
      </c>
      <c r="K359" s="6">
        <f t="shared" si="215"/>
        <v>1249776.8647092343</v>
      </c>
      <c r="L359" s="2">
        <f t="shared" si="214"/>
        <v>1.0004261938223198</v>
      </c>
    </row>
    <row r="360" spans="1:12" x14ac:dyDescent="0.25">
      <c r="B360" t="s">
        <v>60</v>
      </c>
      <c r="C360" s="1">
        <f>+$M$6/C350*C348</f>
        <v>1636.7419233671139</v>
      </c>
      <c r="D360" s="1">
        <f>+$M$7/D350*D348</f>
        <v>6321.9365780305925</v>
      </c>
      <c r="E360" s="1">
        <f>+$M$8/E350*E348</f>
        <v>22287.349564810484</v>
      </c>
      <c r="F360" s="1">
        <f>+$M$9/F350*F348</f>
        <v>4097.6446229480807</v>
      </c>
      <c r="G360" s="1">
        <f>+$M$10/G350*G348</f>
        <v>15367.281439674369</v>
      </c>
      <c r="H360" s="1">
        <f>+$M$11/H350*H348</f>
        <v>3497.1736766074482</v>
      </c>
      <c r="I360" s="1">
        <f>+$M$12/I350*I348</f>
        <v>637522.16707048716</v>
      </c>
      <c r="J360" s="1">
        <f>+$M$13/J350*J348</f>
        <v>992.43705408281653</v>
      </c>
      <c r="K360" s="6">
        <f t="shared" si="215"/>
        <v>691722.73193000816</v>
      </c>
      <c r="L360" s="2">
        <f t="shared" si="214"/>
        <v>0.99639958184540212</v>
      </c>
    </row>
    <row r="361" spans="1:12" x14ac:dyDescent="0.25">
      <c r="B361" t="s">
        <v>66</v>
      </c>
      <c r="C361" s="1">
        <f>+$M$6/C350*C349</f>
        <v>489.85038631720772</v>
      </c>
      <c r="D361" s="1">
        <f>+$M$7/D350*D349</f>
        <v>2642.6199987560531</v>
      </c>
      <c r="E361" s="1">
        <f>+$M$8/E350*E349</f>
        <v>9316.2901829652164</v>
      </c>
      <c r="F361" s="1">
        <f>+$M$9/F350*F349</f>
        <v>3437.5911601839762</v>
      </c>
      <c r="G361" s="1">
        <f>+$M$10/G350*G349</f>
        <v>1605.9116046861293</v>
      </c>
      <c r="H361" s="1">
        <f>+$M$11/H350*H349</f>
        <v>21481.022731684261</v>
      </c>
      <c r="I361" s="1">
        <f>+$M$12/I350*I349</f>
        <v>1040.9740598497565</v>
      </c>
      <c r="J361" s="1">
        <f>+$M$13/J350*J349</f>
        <v>2.3895212969155702E-5</v>
      </c>
      <c r="K361" s="6">
        <f t="shared" si="215"/>
        <v>40014.260148337817</v>
      </c>
      <c r="L361" s="2">
        <f t="shared" si="214"/>
        <v>1.0003565037084452</v>
      </c>
    </row>
    <row r="362" spans="1:12" s="4" customFormat="1" x14ac:dyDescent="0.25">
      <c r="B362" s="4" t="s">
        <v>15</v>
      </c>
      <c r="C362" s="6">
        <f>SUM(C354:C361)</f>
        <v>37000.000000000007</v>
      </c>
      <c r="D362" s="6">
        <f t="shared" ref="D362" si="216">SUM(D354:D361)</f>
        <v>1388444.4444444447</v>
      </c>
      <c r="E362" s="6">
        <f>SUM(E354:E361)</f>
        <v>1619733.3333333333</v>
      </c>
      <c r="F362" s="6">
        <f t="shared" ref="F362:K362" si="217">SUM(F354:F361)</f>
        <v>694044.44444444461</v>
      </c>
      <c r="G362" s="6">
        <f t="shared" si="217"/>
        <v>879111.11111111101</v>
      </c>
      <c r="H362" s="6">
        <f t="shared" si="217"/>
        <v>1249244.4444444447</v>
      </c>
      <c r="I362" s="6">
        <f t="shared" si="217"/>
        <v>694222.22222222225</v>
      </c>
      <c r="J362" s="6">
        <f t="shared" si="217"/>
        <v>40000</v>
      </c>
      <c r="K362" s="6">
        <f t="shared" si="217"/>
        <v>6601800.0000000009</v>
      </c>
      <c r="L362" s="7">
        <f t="shared" si="214"/>
        <v>1</v>
      </c>
    </row>
    <row r="364" spans="1:12" x14ac:dyDescent="0.25">
      <c r="A364" t="s">
        <v>35</v>
      </c>
      <c r="B364" t="s">
        <v>36</v>
      </c>
    </row>
    <row r="365" spans="1:12" x14ac:dyDescent="0.25">
      <c r="C365" s="66" t="s">
        <v>61</v>
      </c>
      <c r="D365" s="66" t="s">
        <v>62</v>
      </c>
      <c r="E365" s="66" t="s">
        <v>63</v>
      </c>
      <c r="F365" s="66" t="s">
        <v>64</v>
      </c>
      <c r="G365" s="66" t="s">
        <v>65</v>
      </c>
      <c r="H365" s="66" t="s">
        <v>59</v>
      </c>
      <c r="I365" s="66" t="s">
        <v>60</v>
      </c>
      <c r="J365" s="66" t="s">
        <v>66</v>
      </c>
    </row>
    <row r="366" spans="1:12" x14ac:dyDescent="0.25">
      <c r="B366" t="s">
        <v>61</v>
      </c>
      <c r="C366" s="1">
        <f t="shared" ref="C366:J366" si="218">+$L$6/$K354*C354</f>
        <v>4.5742135372820813E-5</v>
      </c>
      <c r="D366" s="1">
        <f t="shared" si="218"/>
        <v>13024.256979149728</v>
      </c>
      <c r="E366" s="1">
        <f t="shared" si="218"/>
        <v>9454.8543626837345</v>
      </c>
      <c r="F366" s="1">
        <f t="shared" si="218"/>
        <v>3488.7195589310941</v>
      </c>
      <c r="G366" s="1">
        <f t="shared" si="218"/>
        <v>6162.040538216258</v>
      </c>
      <c r="H366" s="1">
        <f t="shared" si="218"/>
        <v>2670.5633190736398</v>
      </c>
      <c r="I366" s="1">
        <f t="shared" si="218"/>
        <v>1711.2853979352733</v>
      </c>
      <c r="J366" s="1">
        <f t="shared" si="218"/>
        <v>488.27979826813055</v>
      </c>
      <c r="K366" s="6">
        <f>SUM(C366:J366)</f>
        <v>36999.999999999993</v>
      </c>
    </row>
    <row r="367" spans="1:12" x14ac:dyDescent="0.25">
      <c r="B367" t="s">
        <v>62</v>
      </c>
      <c r="C367" s="1">
        <f t="shared" ref="C367:J367" si="219">+$L$7/$K355*C355</f>
        <v>13072.553525603456</v>
      </c>
      <c r="D367" s="1">
        <f t="shared" si="219"/>
        <v>1085388.8072368596</v>
      </c>
      <c r="E367" s="1">
        <f t="shared" si="219"/>
        <v>171593.4822134022</v>
      </c>
      <c r="F367" s="1">
        <f t="shared" si="219"/>
        <v>63315.786221488517</v>
      </c>
      <c r="G367" s="1">
        <f t="shared" si="219"/>
        <v>25358.987268015193</v>
      </c>
      <c r="H367" s="1">
        <f t="shared" si="219"/>
        <v>20436.540577633503</v>
      </c>
      <c r="I367" s="1">
        <f t="shared" si="219"/>
        <v>6634.3723878660339</v>
      </c>
      <c r="J367" s="1">
        <f t="shared" si="219"/>
        <v>2643.9150135762848</v>
      </c>
      <c r="K367" s="6">
        <f t="shared" ref="K367:K373" si="220">SUM(C367:J367)</f>
        <v>1388444.444444445</v>
      </c>
    </row>
    <row r="368" spans="1:12" x14ac:dyDescent="0.25">
      <c r="B368" t="s">
        <v>63</v>
      </c>
      <c r="C368" s="1">
        <f t="shared" ref="C368:J368" si="221">+$L$8/$K356*C356</f>
        <v>9470.9596983554857</v>
      </c>
      <c r="D368" s="1">
        <f t="shared" si="221"/>
        <v>171250.74144675117</v>
      </c>
      <c r="E368" s="1">
        <f t="shared" si="221"/>
        <v>1203276.3788544449</v>
      </c>
      <c r="F368" s="1">
        <f t="shared" si="221"/>
        <v>110998.37386912755</v>
      </c>
      <c r="G368" s="1">
        <f t="shared" si="221"/>
        <v>56265.419715380085</v>
      </c>
      <c r="H368" s="1">
        <f t="shared" si="221"/>
        <v>35827.127909183037</v>
      </c>
      <c r="I368" s="1">
        <f t="shared" si="221"/>
        <v>23342.093687092467</v>
      </c>
      <c r="J368" s="1">
        <f t="shared" si="221"/>
        <v>9302.2381529986214</v>
      </c>
      <c r="K368" s="6">
        <f t="shared" si="220"/>
        <v>1619733.3333333335</v>
      </c>
    </row>
    <row r="369" spans="2:12" x14ac:dyDescent="0.25">
      <c r="B369" t="s">
        <v>64</v>
      </c>
      <c r="C369" s="1">
        <f>+$L$9/$K357*C357</f>
        <v>3501.045313804645</v>
      </c>
      <c r="D369" s="1">
        <f t="shared" ref="D369:J369" si="222">+$L$9/$K357*D357</f>
        <v>63304.736259391444</v>
      </c>
      <c r="E369" s="1">
        <f t="shared" si="222"/>
        <v>111201.11534556691</v>
      </c>
      <c r="F369" s="1">
        <f t="shared" si="222"/>
        <v>455908.66894574621</v>
      </c>
      <c r="G369" s="1">
        <f t="shared" si="222"/>
        <v>7876.5960898664744</v>
      </c>
      <c r="H369" s="1">
        <f t="shared" si="222"/>
        <v>44514.203518748291</v>
      </c>
      <c r="I369" s="1">
        <f t="shared" si="222"/>
        <v>4299.403448384086</v>
      </c>
      <c r="J369" s="1">
        <f t="shared" si="222"/>
        <v>3438.6755229362402</v>
      </c>
      <c r="K369" s="6">
        <f t="shared" si="220"/>
        <v>694044.44444444438</v>
      </c>
    </row>
    <row r="370" spans="2:12" x14ac:dyDescent="0.25">
      <c r="B370" t="s">
        <v>65</v>
      </c>
      <c r="C370" s="1">
        <f>+$L$10/$K358*C358</f>
        <v>6128.7956809570151</v>
      </c>
      <c r="D370" s="1">
        <f t="shared" ref="D370:J370" si="223">+$L$10/$K358*D358</f>
        <v>25128.989549939852</v>
      </c>
      <c r="E370" s="1">
        <f t="shared" si="223"/>
        <v>55866.698892907247</v>
      </c>
      <c r="F370" s="1">
        <f t="shared" si="223"/>
        <v>7806.5203453994327</v>
      </c>
      <c r="G370" s="1">
        <f t="shared" si="223"/>
        <v>760898.26563603815</v>
      </c>
      <c r="H370" s="1">
        <f t="shared" si="223"/>
        <v>5709.2326147679723</v>
      </c>
      <c r="I370" s="1">
        <f t="shared" si="223"/>
        <v>15980.482040590052</v>
      </c>
      <c r="J370" s="1">
        <f t="shared" si="223"/>
        <v>1592.126350511219</v>
      </c>
      <c r="K370" s="6">
        <f t="shared" si="220"/>
        <v>879111.11111111089</v>
      </c>
    </row>
    <row r="371" spans="2:12" x14ac:dyDescent="0.25">
      <c r="B371" t="s">
        <v>59</v>
      </c>
      <c r="C371" s="1">
        <f t="shared" ref="C371:J371" si="224">+$L$11/$K359*C359</f>
        <v>2684.6298502256309</v>
      </c>
      <c r="D371" s="1">
        <f t="shared" si="224"/>
        <v>20468.284508341021</v>
      </c>
      <c r="E371" s="1">
        <f t="shared" si="224"/>
        <v>35954.593621741005</v>
      </c>
      <c r="F371" s="1">
        <f t="shared" si="224"/>
        <v>44591.129217221962</v>
      </c>
      <c r="G371" s="1">
        <f t="shared" si="224"/>
        <v>5770.4366974967952</v>
      </c>
      <c r="H371" s="1">
        <f t="shared" si="224"/>
        <v>1114574.7306324255</v>
      </c>
      <c r="I371" s="1">
        <f t="shared" si="224"/>
        <v>3675.7077507080839</v>
      </c>
      <c r="J371" s="1">
        <f t="shared" si="224"/>
        <v>21524.932166284594</v>
      </c>
      <c r="K371" s="6">
        <f t="shared" si="220"/>
        <v>1249244.4444444447</v>
      </c>
    </row>
    <row r="372" spans="2:12" x14ac:dyDescent="0.25">
      <c r="B372" t="s">
        <v>60</v>
      </c>
      <c r="C372" s="1">
        <f t="shared" ref="C372:J372" si="225">+$L$12/$K360*C360</f>
        <v>1642.6561724722453</v>
      </c>
      <c r="D372" s="1">
        <f t="shared" si="225"/>
        <v>6344.7804407162848</v>
      </c>
      <c r="E372" s="1">
        <f t="shared" si="225"/>
        <v>22367.883297916229</v>
      </c>
      <c r="F372" s="1">
        <f t="shared" si="225"/>
        <v>4112.4511667888846</v>
      </c>
      <c r="G372" s="1">
        <f t="shared" si="225"/>
        <v>15422.810004810603</v>
      </c>
      <c r="H372" s="1">
        <f t="shared" si="225"/>
        <v>3509.8104619137198</v>
      </c>
      <c r="I372" s="1">
        <f t="shared" si="225"/>
        <v>639825.80752367561</v>
      </c>
      <c r="J372" s="1">
        <f t="shared" si="225"/>
        <v>996.02315392862101</v>
      </c>
      <c r="K372" s="6">
        <f t="shared" si="220"/>
        <v>694222.22222222213</v>
      </c>
    </row>
    <row r="373" spans="2:12" x14ac:dyDescent="0.25">
      <c r="B373" t="s">
        <v>66</v>
      </c>
      <c r="C373" s="1">
        <f t="shared" ref="C373:J373" si="226">+$L$13/$K361*C361</f>
        <v>489.67581507319812</v>
      </c>
      <c r="D373" s="1">
        <f t="shared" si="226"/>
        <v>2641.6782306702999</v>
      </c>
      <c r="E373" s="1">
        <f t="shared" si="226"/>
        <v>9312.9700745969822</v>
      </c>
      <c r="F373" s="1">
        <f t="shared" si="226"/>
        <v>3436.3660829318351</v>
      </c>
      <c r="G373" s="1">
        <f t="shared" si="226"/>
        <v>1605.339295274051</v>
      </c>
      <c r="H373" s="1">
        <f t="shared" si="226"/>
        <v>21473.367396574573</v>
      </c>
      <c r="I373" s="1">
        <f t="shared" si="226"/>
        <v>1040.6030809923629</v>
      </c>
      <c r="J373" s="1">
        <f t="shared" si="226"/>
        <v>2.3886697272995366E-5</v>
      </c>
      <c r="K373" s="6">
        <f t="shared" si="220"/>
        <v>40000</v>
      </c>
    </row>
    <row r="374" spans="2:12" s="4" customFormat="1" x14ac:dyDescent="0.25">
      <c r="B374" s="4" t="s">
        <v>15</v>
      </c>
      <c r="C374" s="6">
        <f>SUM(C366:C373)</f>
        <v>36990.316102233817</v>
      </c>
      <c r="D374" s="6">
        <f t="shared" ref="D374:K374" si="227">SUM(D366:D373)</f>
        <v>1387552.2746518194</v>
      </c>
      <c r="E374" s="6">
        <f t="shared" si="227"/>
        <v>1619027.9766632596</v>
      </c>
      <c r="F374" s="6">
        <f t="shared" si="227"/>
        <v>693658.0154076356</v>
      </c>
      <c r="G374" s="6">
        <f t="shared" si="227"/>
        <v>879359.89524509758</v>
      </c>
      <c r="H374" s="6">
        <f t="shared" si="227"/>
        <v>1248715.57643032</v>
      </c>
      <c r="I374" s="6">
        <f t="shared" si="227"/>
        <v>696509.75531724398</v>
      </c>
      <c r="J374" s="6">
        <f t="shared" si="227"/>
        <v>39986.190182390412</v>
      </c>
      <c r="K374" s="6">
        <f t="shared" si="227"/>
        <v>6601800.0000000009</v>
      </c>
    </row>
    <row r="376" spans="2:12" x14ac:dyDescent="0.25">
      <c r="B376" t="s">
        <v>37</v>
      </c>
    </row>
    <row r="377" spans="2:12" x14ac:dyDescent="0.25">
      <c r="C377" s="66" t="s">
        <v>61</v>
      </c>
      <c r="D377" s="66" t="s">
        <v>62</v>
      </c>
      <c r="E377" s="66" t="s">
        <v>63</v>
      </c>
      <c r="F377" s="66" t="s">
        <v>64</v>
      </c>
      <c r="G377" s="66" t="s">
        <v>65</v>
      </c>
      <c r="H377" s="66" t="s">
        <v>59</v>
      </c>
      <c r="I377" s="66" t="s">
        <v>60</v>
      </c>
      <c r="J377" s="66" t="s">
        <v>66</v>
      </c>
    </row>
    <row r="378" spans="2:12" x14ac:dyDescent="0.25">
      <c r="B378" t="s">
        <v>61</v>
      </c>
      <c r="C378" s="54">
        <f>+$M$6/C374*C366</f>
        <v>4.5754110457362748E-5</v>
      </c>
      <c r="D378" s="55">
        <f>+$M$7/D374*D366</f>
        <v>13032.631329334914</v>
      </c>
      <c r="E378" s="55">
        <f>+$M$8/E374*E366</f>
        <v>9458.9735284334456</v>
      </c>
      <c r="F378" s="55">
        <f>+$M$9/F374*F366</f>
        <v>3490.6630851484933</v>
      </c>
      <c r="G378" s="55">
        <f>+$M$10/G374*G366</f>
        <v>6160.2972043126083</v>
      </c>
      <c r="H378" s="55">
        <f>+$M$11/H374*H366</f>
        <v>2671.6943816997577</v>
      </c>
      <c r="I378" s="55">
        <f>+$M$12/I374*I366</f>
        <v>1705.6650574405141</v>
      </c>
      <c r="J378" s="56">
        <f>+$M$13/J374*J366</f>
        <v>488.44843286236858</v>
      </c>
      <c r="K378" s="6">
        <f>SUM(C378:J378)</f>
        <v>37008.373064986212</v>
      </c>
      <c r="L378" s="2">
        <f t="shared" ref="L378:L386" si="228">+K378/K366</f>
        <v>1.0002262990536817</v>
      </c>
    </row>
    <row r="379" spans="2:12" x14ac:dyDescent="0.25">
      <c r="B379" t="s">
        <v>62</v>
      </c>
      <c r="C379" s="57">
        <f>+$M$6/C374*C367</f>
        <v>13075.975861101619</v>
      </c>
      <c r="D379" s="58">
        <f>+$M$7/D374*D367</f>
        <v>1086086.6916515662</v>
      </c>
      <c r="E379" s="58">
        <f>+$M$8/E374*E367</f>
        <v>171668.23978953122</v>
      </c>
      <c r="F379" s="58">
        <f>+$M$9/F374*F367</f>
        <v>63351.058730045908</v>
      </c>
      <c r="G379" s="58">
        <f>+$M$10/G374*G367</f>
        <v>25351.81282928952</v>
      </c>
      <c r="H379" s="58">
        <f>+$M$11/H374*H367</f>
        <v>20445.196057580157</v>
      </c>
      <c r="I379" s="58">
        <f>+$M$12/I374*I367</f>
        <v>6612.5832509787424</v>
      </c>
      <c r="J379" s="59">
        <f>+$M$13/J374*J367</f>
        <v>2644.8281284278423</v>
      </c>
      <c r="K379" s="6">
        <f t="shared" ref="K379:K385" si="229">SUM(C379:J379)</f>
        <v>1389236.386298521</v>
      </c>
      <c r="L379" s="2">
        <f t="shared" si="228"/>
        <v>1.000570380656745</v>
      </c>
    </row>
    <row r="380" spans="2:12" x14ac:dyDescent="0.25">
      <c r="B380" t="s">
        <v>63</v>
      </c>
      <c r="C380" s="57">
        <f>+$M$6/C374*C368</f>
        <v>9473.4391528487376</v>
      </c>
      <c r="D380" s="58">
        <f>+$M$7/D374*D368</f>
        <v>171360.85242510823</v>
      </c>
      <c r="E380" s="58">
        <f>+$M$8/E374*E368</f>
        <v>1203800.6063736733</v>
      </c>
      <c r="F380" s="58">
        <f>+$M$9/F374*F368</f>
        <v>111060.20980809006</v>
      </c>
      <c r="G380" s="58">
        <f>+$M$10/G374*G368</f>
        <v>56249.50138229147</v>
      </c>
      <c r="H380" s="58">
        <f>+$M$11/H374*H368</f>
        <v>35842.301758494083</v>
      </c>
      <c r="I380" s="58">
        <f>+$M$12/I374*I368</f>
        <v>23265.431714437109</v>
      </c>
      <c r="J380" s="59">
        <f>+$M$13/J374*J368</f>
        <v>9305.4508174627263</v>
      </c>
      <c r="K380" s="6">
        <f t="shared" si="229"/>
        <v>1620357.7934324057</v>
      </c>
      <c r="L380" s="2">
        <f t="shared" si="228"/>
        <v>1.0003855326591242</v>
      </c>
    </row>
    <row r="381" spans="2:12" x14ac:dyDescent="0.25">
      <c r="B381" t="s">
        <v>64</v>
      </c>
      <c r="C381" s="57">
        <f>+$M$6/C374*C369</f>
        <v>3501.9618716626519</v>
      </c>
      <c r="D381" s="58">
        <f>+$M$7/D374*D369</f>
        <v>63345.440004001648</v>
      </c>
      <c r="E381" s="58">
        <f>+$M$8/E374*E369</f>
        <v>111249.56197500089</v>
      </c>
      <c r="F381" s="58">
        <f>+$M$9/F374*F369</f>
        <v>456162.65051000449</v>
      </c>
      <c r="G381" s="58">
        <f>+$M$10/G374*G369</f>
        <v>7874.367682421951</v>
      </c>
      <c r="H381" s="58">
        <f>+$M$11/H374*H369</f>
        <v>44533.056601755859</v>
      </c>
      <c r="I381" s="58">
        <f>+$M$12/I374*I369</f>
        <v>4285.2830034054659</v>
      </c>
      <c r="J381" s="59">
        <f>+$M$13/J374*J369</f>
        <v>3439.8631199934671</v>
      </c>
      <c r="K381" s="6">
        <f t="shared" si="229"/>
        <v>694392.18476824637</v>
      </c>
      <c r="L381" s="2">
        <f t="shared" si="228"/>
        <v>1.0005010346622403</v>
      </c>
    </row>
    <row r="382" spans="2:12" x14ac:dyDescent="0.25">
      <c r="B382" t="s">
        <v>65</v>
      </c>
      <c r="C382" s="57">
        <f>+$M$6/C374*C370</f>
        <v>6130.4001719984044</v>
      </c>
      <c r="D382" s="58">
        <f>+$M$7/D374*D370</f>
        <v>25145.147013557773</v>
      </c>
      <c r="E382" s="58">
        <f>+$M$8/E374*E370</f>
        <v>55891.038156506838</v>
      </c>
      <c r="F382" s="58">
        <f>+$M$9/F374*F370</f>
        <v>7810.869269611213</v>
      </c>
      <c r="G382" s="58">
        <f>+$M$10/G374*G370</f>
        <v>760682.99607792916</v>
      </c>
      <c r="H382" s="58">
        <f>+$M$11/H374*H370</f>
        <v>5711.6506437988728</v>
      </c>
      <c r="I382" s="58">
        <f>+$M$12/I374*I370</f>
        <v>15927.997662211748</v>
      </c>
      <c r="J382" s="59">
        <f>+$M$13/J374*J370</f>
        <v>1592.6762147121267</v>
      </c>
      <c r="K382" s="6">
        <f t="shared" si="229"/>
        <v>878892.77521032607</v>
      </c>
      <c r="L382" s="2">
        <f t="shared" si="228"/>
        <v>0.99975164015330342</v>
      </c>
    </row>
    <row r="383" spans="2:12" x14ac:dyDescent="0.25">
      <c r="B383" t="s">
        <v>59</v>
      </c>
      <c r="C383" s="57">
        <f>+$M$6/C374*C371</f>
        <v>2685.3326742009053</v>
      </c>
      <c r="D383" s="58">
        <f>+$M$7/D374*D371</f>
        <v>20481.445227024418</v>
      </c>
      <c r="E383" s="58">
        <f>+$M$8/E374*E371</f>
        <v>35970.257842987608</v>
      </c>
      <c r="F383" s="58">
        <f>+$M$9/F374*F371</f>
        <v>44615.970431092326</v>
      </c>
      <c r="G383" s="58">
        <f>+$M$10/G374*G371</f>
        <v>5768.8041542067567</v>
      </c>
      <c r="H383" s="58">
        <f>+$M$11/H374*H371</f>
        <v>1115046.7860271919</v>
      </c>
      <c r="I383" s="58">
        <f>+$M$12/I374*I371</f>
        <v>3663.6356970675106</v>
      </c>
      <c r="J383" s="59">
        <f>+$M$13/J374*J371</f>
        <v>21532.366117504236</v>
      </c>
      <c r="K383" s="6">
        <f t="shared" si="229"/>
        <v>1249764.5981712756</v>
      </c>
      <c r="L383" s="2">
        <f t="shared" si="228"/>
        <v>1.0004163746568129</v>
      </c>
    </row>
    <row r="384" spans="2:12" x14ac:dyDescent="0.25">
      <c r="B384" t="s">
        <v>60</v>
      </c>
      <c r="C384" s="57">
        <f>+$M$6/C374*C372</f>
        <v>1643.0862124425782</v>
      </c>
      <c r="D384" s="58">
        <f>+$M$7/D374*D372</f>
        <v>6348.860014187826</v>
      </c>
      <c r="E384" s="58">
        <f>+$M$8/E374*E372</f>
        <v>22377.628241121063</v>
      </c>
      <c r="F384" s="58">
        <f>+$M$9/F374*F372</f>
        <v>4114.7421668321431</v>
      </c>
      <c r="G384" s="58">
        <f>+$M$10/G374*G372</f>
        <v>15418.446660005553</v>
      </c>
      <c r="H384" s="58">
        <f>+$M$11/H374*H372</f>
        <v>3511.2969705502596</v>
      </c>
      <c r="I384" s="58">
        <f>+$M$12/I374*I372</f>
        <v>637724.44038762921</v>
      </c>
      <c r="J384" s="59">
        <f>+$M$13/J374*J372</f>
        <v>996.36714514228618</v>
      </c>
      <c r="K384" s="6">
        <f t="shared" si="229"/>
        <v>692134.86779791093</v>
      </c>
      <c r="L384" s="2">
        <f t="shared" si="228"/>
        <v>0.99699324746818174</v>
      </c>
    </row>
    <row r="385" spans="2:12" x14ac:dyDescent="0.25">
      <c r="B385" t="s">
        <v>66</v>
      </c>
      <c r="C385" s="60">
        <f>+$M$6/C374*C373</f>
        <v>489.80400999098782</v>
      </c>
      <c r="D385" s="61">
        <f>+$M$7/D374*D373</f>
        <v>2643.3767796635843</v>
      </c>
      <c r="E385" s="61">
        <f>+$M$8/E374*E373</f>
        <v>9317.0274260788592</v>
      </c>
      <c r="F385" s="61">
        <f>+$M$9/F374*F373</f>
        <v>3438.2804436197453</v>
      </c>
      <c r="G385" s="61">
        <f>+$M$10/G374*G373</f>
        <v>1604.8851206539791</v>
      </c>
      <c r="H385" s="61">
        <f>+$M$11/H374*H373</f>
        <v>21482.462003373708</v>
      </c>
      <c r="I385" s="61">
        <f>+$M$12/I374*I373</f>
        <v>1037.1854490519929</v>
      </c>
      <c r="J385" s="62">
        <f>+$M$13/J374*J373</f>
        <v>2.3894946894455449E-5</v>
      </c>
      <c r="K385" s="6">
        <f t="shared" si="229"/>
        <v>40013.021256327804</v>
      </c>
      <c r="L385" s="2">
        <f t="shared" si="228"/>
        <v>1.0003255314081951</v>
      </c>
    </row>
    <row r="386" spans="2:12" x14ac:dyDescent="0.25">
      <c r="B386" s="4" t="s">
        <v>15</v>
      </c>
      <c r="C386" s="6">
        <f>SUM(C378:C385)</f>
        <v>36999.999999999985</v>
      </c>
      <c r="D386" s="6">
        <f t="shared" ref="D386" si="230">SUM(D378:D385)</f>
        <v>1388444.4444444445</v>
      </c>
      <c r="E386" s="6">
        <f>SUM(E378:E385)</f>
        <v>1619733.3333333333</v>
      </c>
      <c r="F386" s="6">
        <f t="shared" ref="F386:K386" si="231">SUM(F378:F385)</f>
        <v>694044.44444444426</v>
      </c>
      <c r="G386" s="6">
        <f t="shared" si="231"/>
        <v>879111.11111111112</v>
      </c>
      <c r="H386" s="6">
        <f t="shared" si="231"/>
        <v>1249244.4444444445</v>
      </c>
      <c r="I386" s="6">
        <f t="shared" si="231"/>
        <v>694222.22222222236</v>
      </c>
      <c r="J386" s="6">
        <f t="shared" si="231"/>
        <v>40000</v>
      </c>
      <c r="K386" s="6">
        <f t="shared" si="231"/>
        <v>6601800</v>
      </c>
      <c r="L386" s="7">
        <f t="shared" si="228"/>
        <v>0.99999999999999989</v>
      </c>
    </row>
  </sheetData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2"/>
  <sheetViews>
    <sheetView workbookViewId="0">
      <selection activeCell="B85" sqref="B85"/>
    </sheetView>
  </sheetViews>
  <sheetFormatPr defaultColWidth="11" defaultRowHeight="15.75" x14ac:dyDescent="0.25"/>
  <cols>
    <col min="3" max="3" width="12.125" bestFit="1" customWidth="1"/>
    <col min="4" max="4" width="11.5" bestFit="1" customWidth="1"/>
    <col min="5" max="28" width="9.5" customWidth="1"/>
  </cols>
  <sheetData>
    <row r="1" spans="1:28" x14ac:dyDescent="0.25">
      <c r="A1" s="4" t="s">
        <v>77</v>
      </c>
    </row>
    <row r="2" spans="1:28" x14ac:dyDescent="0.25">
      <c r="A2" s="4"/>
      <c r="D2" s="80">
        <v>0.3</v>
      </c>
      <c r="E2" t="s">
        <v>80</v>
      </c>
    </row>
    <row r="4" spans="1:28" x14ac:dyDescent="0.25">
      <c r="B4" t="s">
        <v>31</v>
      </c>
      <c r="E4" s="9">
        <f>+'Routes en reistijden'!C3</f>
        <v>1</v>
      </c>
      <c r="F4" s="10">
        <f>+'Routes en reistijden'!D3</f>
        <v>2</v>
      </c>
      <c r="G4" s="10">
        <f>+'Routes en reistijden'!E3</f>
        <v>3</v>
      </c>
      <c r="H4" s="10">
        <f>+'Routes en reistijden'!F3</f>
        <v>4</v>
      </c>
      <c r="I4" s="10">
        <f>+'Routes en reistijden'!G3</f>
        <v>5</v>
      </c>
      <c r="J4" s="10">
        <f>+'Routes en reistijden'!H3</f>
        <v>6</v>
      </c>
      <c r="K4" s="10">
        <f>+'Routes en reistijden'!I3</f>
        <v>7</v>
      </c>
      <c r="L4" s="10">
        <f>+'Routes en reistijden'!J3</f>
        <v>8</v>
      </c>
      <c r="M4" s="10">
        <f>+'Routes en reistijden'!K3</f>
        <v>9</v>
      </c>
      <c r="N4" s="10">
        <f>+'Routes en reistijden'!L3</f>
        <v>10</v>
      </c>
      <c r="O4" s="10">
        <f>+'Routes en reistijden'!M3</f>
        <v>11</v>
      </c>
      <c r="P4" s="10">
        <f>+'Routes en reistijden'!N3</f>
        <v>12</v>
      </c>
      <c r="Q4" s="10">
        <f>+'Routes en reistijden'!O3</f>
        <v>13</v>
      </c>
      <c r="R4" s="10">
        <f>+'Routes en reistijden'!P3</f>
        <v>14</v>
      </c>
      <c r="S4" s="10">
        <f>+'Routes en reistijden'!Q3</f>
        <v>15</v>
      </c>
      <c r="T4" s="10">
        <f>+'Routes en reistijden'!R3</f>
        <v>16</v>
      </c>
      <c r="U4" s="10">
        <f>+'Routes en reistijden'!S3</f>
        <v>17</v>
      </c>
      <c r="V4" s="10">
        <f>+'Routes en reistijden'!T3</f>
        <v>18</v>
      </c>
      <c r="W4" s="10">
        <f>+'Routes en reistijden'!U3</f>
        <v>19</v>
      </c>
      <c r="X4" s="10">
        <f>+'Routes en reistijden'!V3</f>
        <v>20</v>
      </c>
      <c r="Y4" s="10">
        <f>+'Routes en reistijden'!W3</f>
        <v>21</v>
      </c>
      <c r="Z4" s="10">
        <f>+'Routes en reistijden'!X3</f>
        <v>22</v>
      </c>
      <c r="AA4" s="10">
        <f>+'Routes en reistijden'!Y3</f>
        <v>23</v>
      </c>
      <c r="AB4" s="11">
        <f>+'Routes en reistijden'!Z3</f>
        <v>24</v>
      </c>
    </row>
    <row r="5" spans="1:28" x14ac:dyDescent="0.25">
      <c r="B5" t="s">
        <v>32</v>
      </c>
      <c r="E5" s="12">
        <f>+'Routes en reistijden'!C5</f>
        <v>90</v>
      </c>
      <c r="F5" s="13">
        <f>+'Routes en reistijden'!D5</f>
        <v>90</v>
      </c>
      <c r="G5" s="13">
        <f>+'Routes en reistijden'!E5</f>
        <v>50</v>
      </c>
      <c r="H5" s="13">
        <f>+'Routes en reistijden'!F5</f>
        <v>50</v>
      </c>
      <c r="I5" s="13">
        <f>+'Routes en reistijden'!G5</f>
        <v>60</v>
      </c>
      <c r="J5" s="13">
        <f>+'Routes en reistijden'!H5</f>
        <v>60</v>
      </c>
      <c r="K5" s="13">
        <f>+'Routes en reistijden'!I5</f>
        <v>60</v>
      </c>
      <c r="L5" s="13">
        <f>+'Routes en reistijden'!J5</f>
        <v>60</v>
      </c>
      <c r="M5" s="13">
        <f>+'Routes en reistijden'!K5</f>
        <v>50</v>
      </c>
      <c r="N5" s="13">
        <f>+'Routes en reistijden'!L5</f>
        <v>50</v>
      </c>
      <c r="O5" s="13">
        <f>+'Routes en reistijden'!M5</f>
        <v>50</v>
      </c>
      <c r="P5" s="13">
        <f>+'Routes en reistijden'!N5</f>
        <v>50</v>
      </c>
      <c r="Q5" s="13">
        <f>+'Routes en reistijden'!O5</f>
        <v>90</v>
      </c>
      <c r="R5" s="13">
        <f>+'Routes en reistijden'!P5</f>
        <v>90</v>
      </c>
      <c r="S5" s="13">
        <f>+'Routes en reistijden'!Q5</f>
        <v>120</v>
      </c>
      <c r="T5" s="13">
        <f>+'Routes en reistijden'!R5</f>
        <v>120</v>
      </c>
      <c r="U5" s="13">
        <f>+'Routes en reistijden'!S5</f>
        <v>80</v>
      </c>
      <c r="V5" s="13">
        <f>+'Routes en reistijden'!T5</f>
        <v>80</v>
      </c>
      <c r="W5" s="13">
        <f>+'Routes en reistijden'!U5</f>
        <v>120</v>
      </c>
      <c r="X5" s="13">
        <f>+'Routes en reistijden'!V5</f>
        <v>120</v>
      </c>
      <c r="Y5" s="13">
        <f>+'Routes en reistijden'!W5</f>
        <v>120</v>
      </c>
      <c r="Z5" s="13">
        <f>+'Routes en reistijden'!X5</f>
        <v>120</v>
      </c>
      <c r="AA5" s="13">
        <f>+'Routes en reistijden'!Y5</f>
        <v>100</v>
      </c>
      <c r="AB5" s="14">
        <f>+'Routes en reistijden'!Z5</f>
        <v>100</v>
      </c>
    </row>
    <row r="6" spans="1:28" x14ac:dyDescent="0.25">
      <c r="B6" t="s">
        <v>79</v>
      </c>
      <c r="E6" s="60">
        <f>+SUMPRODUCT($D$9:$D$80,E9:E80)</f>
        <v>29142.421237382907</v>
      </c>
      <c r="F6" s="60">
        <f t="shared" ref="F6:AB6" si="0">+SUMPRODUCT($D$9:$D$80,F9:F80)</f>
        <v>29226.52366521347</v>
      </c>
      <c r="G6" s="60">
        <f t="shared" si="0"/>
        <v>91525.250535119412</v>
      </c>
      <c r="H6" s="60">
        <f t="shared" si="0"/>
        <v>91580.770171716926</v>
      </c>
      <c r="I6" s="60">
        <f t="shared" si="0"/>
        <v>117721.69781451755</v>
      </c>
      <c r="J6" s="60">
        <f t="shared" si="0"/>
        <v>118190.31686502656</v>
      </c>
      <c r="K6" s="60">
        <f t="shared" si="0"/>
        <v>26538.867518142808</v>
      </c>
      <c r="L6" s="60">
        <f t="shared" si="0"/>
        <v>26487.332841820738</v>
      </c>
      <c r="M6" s="60">
        <f t="shared" si="0"/>
        <v>168811.91035509019</v>
      </c>
      <c r="N6" s="60">
        <f t="shared" si="0"/>
        <v>168051.07061737665</v>
      </c>
      <c r="O6" s="60">
        <f t="shared" si="0"/>
        <v>189290.09490302089</v>
      </c>
      <c r="P6" s="60">
        <f t="shared" si="0"/>
        <v>188734.05374409133</v>
      </c>
      <c r="Q6" s="60">
        <f t="shared" si="0"/>
        <v>25368.163255761065</v>
      </c>
      <c r="R6" s="60">
        <f t="shared" si="0"/>
        <v>25160.845351847085</v>
      </c>
      <c r="S6" s="60">
        <f t="shared" si="0"/>
        <v>7865.9517818491968</v>
      </c>
      <c r="T6" s="60">
        <f t="shared" si="0"/>
        <v>7773.4762890324073</v>
      </c>
      <c r="U6" s="60">
        <f t="shared" si="0"/>
        <v>71006.234284629056</v>
      </c>
      <c r="V6" s="60">
        <f t="shared" si="0"/>
        <v>71497.558339574156</v>
      </c>
      <c r="W6" s="60">
        <f t="shared" si="0"/>
        <v>13461.132457962245</v>
      </c>
      <c r="X6" s="60">
        <f t="shared" si="0"/>
        <v>13525.688390612117</v>
      </c>
      <c r="Y6" s="60">
        <f t="shared" si="0"/>
        <v>38847.779168373199</v>
      </c>
      <c r="Z6" s="60">
        <f t="shared" si="0"/>
        <v>37333.206294952841</v>
      </c>
      <c r="AA6" s="60">
        <f t="shared" si="0"/>
        <v>17650.002666219883</v>
      </c>
      <c r="AB6" s="60">
        <f t="shared" si="0"/>
        <v>17077.22111532887</v>
      </c>
    </row>
    <row r="7" spans="1:28" x14ac:dyDescent="0.25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t="s">
        <v>29</v>
      </c>
      <c r="B8" t="s">
        <v>30</v>
      </c>
      <c r="C8" t="s">
        <v>40</v>
      </c>
      <c r="D8" t="s">
        <v>78</v>
      </c>
    </row>
    <row r="9" spans="1:28" x14ac:dyDescent="0.25">
      <c r="A9" t="s">
        <v>61</v>
      </c>
      <c r="B9" t="s">
        <v>61</v>
      </c>
      <c r="C9" s="63">
        <f>+Distributie!C378</f>
        <v>4.5754110457362748E-5</v>
      </c>
      <c r="D9" s="81">
        <f t="shared" ref="D9:D14" si="1">+C9</f>
        <v>4.5754110457362748E-5</v>
      </c>
      <c r="E9" s="10">
        <f>+'Routes en reistijden'!C8</f>
        <v>0</v>
      </c>
      <c r="F9" s="10">
        <f>+'Routes en reistijden'!D8</f>
        <v>0</v>
      </c>
      <c r="G9" s="10">
        <f>+'Routes en reistijden'!E8</f>
        <v>0</v>
      </c>
      <c r="H9" s="10">
        <f>+'Routes en reistijden'!F8</f>
        <v>0</v>
      </c>
      <c r="I9" s="10">
        <f>+'Routes en reistijden'!G8</f>
        <v>0</v>
      </c>
      <c r="J9" s="10">
        <f>+'Routes en reistijden'!H8</f>
        <v>0</v>
      </c>
      <c r="K9" s="10">
        <f>+'Routes en reistijden'!I8</f>
        <v>0</v>
      </c>
      <c r="L9" s="10">
        <f>+'Routes en reistijden'!J8</f>
        <v>0</v>
      </c>
      <c r="M9" s="10">
        <f>+'Routes en reistijden'!K8</f>
        <v>0</v>
      </c>
      <c r="N9" s="10">
        <f>+'Routes en reistijden'!L8</f>
        <v>0</v>
      </c>
      <c r="O9" s="10">
        <f>+'Routes en reistijden'!M8</f>
        <v>0</v>
      </c>
      <c r="P9" s="10">
        <f>+'Routes en reistijden'!N8</f>
        <v>0</v>
      </c>
      <c r="Q9" s="10">
        <f>+'Routes en reistijden'!O8</f>
        <v>0</v>
      </c>
      <c r="R9" s="10">
        <f>+'Routes en reistijden'!P8</f>
        <v>0</v>
      </c>
      <c r="S9" s="10">
        <f>+'Routes en reistijden'!Q8</f>
        <v>0</v>
      </c>
      <c r="T9" s="10">
        <f>+'Routes en reistijden'!R8</f>
        <v>0</v>
      </c>
      <c r="U9" s="10">
        <f>+'Routes en reistijden'!S8</f>
        <v>0</v>
      </c>
      <c r="V9" s="10">
        <f>+'Routes en reistijden'!T8</f>
        <v>0</v>
      </c>
      <c r="W9" s="10">
        <f>+'Routes en reistijden'!U8</f>
        <v>0</v>
      </c>
      <c r="X9" s="10">
        <f>+'Routes en reistijden'!V8</f>
        <v>0</v>
      </c>
      <c r="Y9" s="10">
        <f>+'Routes en reistijden'!W8</f>
        <v>0</v>
      </c>
      <c r="Z9" s="10">
        <f>+'Routes en reistijden'!X8</f>
        <v>0</v>
      </c>
      <c r="AA9" s="10">
        <f>+'Routes en reistijden'!Y8</f>
        <v>0</v>
      </c>
      <c r="AB9" s="11">
        <f>+'Routes en reistijden'!Z8</f>
        <v>0</v>
      </c>
    </row>
    <row r="10" spans="1:28" x14ac:dyDescent="0.25">
      <c r="A10" s="13"/>
      <c r="B10" t="s">
        <v>62</v>
      </c>
      <c r="C10" s="64">
        <f>+Distributie!D378</f>
        <v>13032.631329334914</v>
      </c>
      <c r="D10" s="82">
        <f t="shared" si="1"/>
        <v>13032.631329334914</v>
      </c>
      <c r="E10" s="13">
        <f>+'Routes en reistijden'!C9</f>
        <v>1</v>
      </c>
      <c r="F10" s="13">
        <f>+'Routes en reistijden'!D9</f>
        <v>0</v>
      </c>
      <c r="G10" s="13">
        <f>+'Routes en reistijden'!E9</f>
        <v>0</v>
      </c>
      <c r="H10" s="13">
        <f>+'Routes en reistijden'!F9</f>
        <v>0</v>
      </c>
      <c r="I10" s="13">
        <f>+'Routes en reistijden'!G9</f>
        <v>0</v>
      </c>
      <c r="J10" s="13">
        <f>+'Routes en reistijden'!H9</f>
        <v>0</v>
      </c>
      <c r="K10" s="13">
        <f>+'Routes en reistijden'!I9</f>
        <v>0</v>
      </c>
      <c r="L10" s="13">
        <f>+'Routes en reistijden'!J9</f>
        <v>0</v>
      </c>
      <c r="M10" s="13">
        <f>+'Routes en reistijden'!K9</f>
        <v>0</v>
      </c>
      <c r="N10" s="13">
        <f>+'Routes en reistijden'!L9</f>
        <v>0</v>
      </c>
      <c r="O10" s="13">
        <f>+'Routes en reistijden'!M9</f>
        <v>0</v>
      </c>
      <c r="P10" s="13">
        <f>+'Routes en reistijden'!N9</f>
        <v>0</v>
      </c>
      <c r="Q10" s="13">
        <f>+'Routes en reistijden'!O9</f>
        <v>0</v>
      </c>
      <c r="R10" s="13">
        <f>+'Routes en reistijden'!P9</f>
        <v>0</v>
      </c>
      <c r="S10" s="13">
        <f>+'Routes en reistijden'!Q9</f>
        <v>0</v>
      </c>
      <c r="T10" s="13">
        <f>+'Routes en reistijden'!R9</f>
        <v>0</v>
      </c>
      <c r="U10" s="13">
        <f>+'Routes en reistijden'!S9</f>
        <v>0</v>
      </c>
      <c r="V10" s="13">
        <f>+'Routes en reistijden'!T9</f>
        <v>0</v>
      </c>
      <c r="W10" s="13">
        <f>+'Routes en reistijden'!U9</f>
        <v>0</v>
      </c>
      <c r="X10" s="13">
        <f>+'Routes en reistijden'!V9</f>
        <v>0</v>
      </c>
      <c r="Y10" s="13">
        <f>+'Routes en reistijden'!W9</f>
        <v>0</v>
      </c>
      <c r="Z10" s="13">
        <f>+'Routes en reistijden'!X9</f>
        <v>0</v>
      </c>
      <c r="AA10" s="13">
        <f>+'Routes en reistijden'!Y9</f>
        <v>0</v>
      </c>
      <c r="AB10" s="14">
        <f>+'Routes en reistijden'!Z9</f>
        <v>0</v>
      </c>
    </row>
    <row r="11" spans="1:28" x14ac:dyDescent="0.25">
      <c r="A11" s="13"/>
      <c r="B11" t="s">
        <v>63</v>
      </c>
      <c r="C11" s="64">
        <f>+Distributie!E378</f>
        <v>9458.9735284334456</v>
      </c>
      <c r="D11" s="82">
        <f t="shared" si="1"/>
        <v>9458.9735284334456</v>
      </c>
      <c r="E11" s="13">
        <f>+'Routes en reistijden'!C10</f>
        <v>1</v>
      </c>
      <c r="F11" s="13">
        <f>+'Routes en reistijden'!D10</f>
        <v>0</v>
      </c>
      <c r="G11" s="13">
        <f>+'Routes en reistijden'!E10</f>
        <v>0</v>
      </c>
      <c r="H11" s="13">
        <f>+'Routes en reistijden'!F10</f>
        <v>0</v>
      </c>
      <c r="I11" s="13">
        <f>+'Routes en reistijden'!G10</f>
        <v>0</v>
      </c>
      <c r="J11" s="13">
        <f>+'Routes en reistijden'!H10</f>
        <v>0</v>
      </c>
      <c r="K11" s="13">
        <f>+'Routes en reistijden'!I10</f>
        <v>0</v>
      </c>
      <c r="L11" s="13">
        <f>+'Routes en reistijden'!J10</f>
        <v>0</v>
      </c>
      <c r="M11" s="13">
        <f>+'Routes en reistijden'!K10</f>
        <v>0</v>
      </c>
      <c r="N11" s="13">
        <f>+'Routes en reistijden'!L10</f>
        <v>0</v>
      </c>
      <c r="O11" s="13">
        <f>+'Routes en reistijden'!M10</f>
        <v>1</v>
      </c>
      <c r="P11" s="13">
        <f>+'Routes en reistijden'!N10</f>
        <v>0</v>
      </c>
      <c r="Q11" s="13">
        <f>+'Routes en reistijden'!O10</f>
        <v>0</v>
      </c>
      <c r="R11" s="13">
        <f>+'Routes en reistijden'!P10</f>
        <v>0</v>
      </c>
      <c r="S11" s="13">
        <f>+'Routes en reistijden'!Q10</f>
        <v>0</v>
      </c>
      <c r="T11" s="13">
        <f>+'Routes en reistijden'!R10</f>
        <v>0</v>
      </c>
      <c r="U11" s="13">
        <f>+'Routes en reistijden'!S10</f>
        <v>0</v>
      </c>
      <c r="V11" s="13">
        <f>+'Routes en reistijden'!T10</f>
        <v>0</v>
      </c>
      <c r="W11" s="13">
        <f>+'Routes en reistijden'!U10</f>
        <v>0</v>
      </c>
      <c r="X11" s="13">
        <f>+'Routes en reistijden'!V10</f>
        <v>0</v>
      </c>
      <c r="Y11" s="13">
        <f>+'Routes en reistijden'!W10</f>
        <v>0</v>
      </c>
      <c r="Z11" s="13">
        <f>+'Routes en reistijden'!X10</f>
        <v>0</v>
      </c>
      <c r="AA11" s="13">
        <f>+'Routes en reistijden'!Y10</f>
        <v>0</v>
      </c>
      <c r="AB11" s="14">
        <f>+'Routes en reistijden'!Z10</f>
        <v>0</v>
      </c>
    </row>
    <row r="12" spans="1:28" x14ac:dyDescent="0.25">
      <c r="A12" s="13"/>
      <c r="B12" t="s">
        <v>64</v>
      </c>
      <c r="C12" s="64">
        <f>+Distributie!F378</f>
        <v>3490.6630851484933</v>
      </c>
      <c r="D12" s="82">
        <f t="shared" si="1"/>
        <v>3490.6630851484933</v>
      </c>
      <c r="E12" s="13">
        <f>+'Routes en reistijden'!C11</f>
        <v>1</v>
      </c>
      <c r="F12" s="13">
        <f>+'Routes en reistijden'!D11</f>
        <v>0</v>
      </c>
      <c r="G12" s="13">
        <f>+'Routes en reistijden'!E11</f>
        <v>1</v>
      </c>
      <c r="H12" s="13">
        <f>+'Routes en reistijden'!F11</f>
        <v>0</v>
      </c>
      <c r="I12" s="13">
        <f>+'Routes en reistijden'!G11</f>
        <v>0</v>
      </c>
      <c r="J12" s="13">
        <f>+'Routes en reistijden'!H11</f>
        <v>0</v>
      </c>
      <c r="K12" s="13">
        <f>+'Routes en reistijden'!I11</f>
        <v>0</v>
      </c>
      <c r="L12" s="13">
        <f>+'Routes en reistijden'!J11</f>
        <v>0</v>
      </c>
      <c r="M12" s="13">
        <f>+'Routes en reistijden'!K11</f>
        <v>0</v>
      </c>
      <c r="N12" s="13">
        <f>+'Routes en reistijden'!L11</f>
        <v>0</v>
      </c>
      <c r="O12" s="13">
        <f>+'Routes en reistijden'!M11</f>
        <v>0</v>
      </c>
      <c r="P12" s="13">
        <f>+'Routes en reistijden'!N11</f>
        <v>0</v>
      </c>
      <c r="Q12" s="13">
        <f>+'Routes en reistijden'!O11</f>
        <v>0</v>
      </c>
      <c r="R12" s="13">
        <f>+'Routes en reistijden'!P11</f>
        <v>0</v>
      </c>
      <c r="S12" s="13">
        <f>+'Routes en reistijden'!Q11</f>
        <v>0</v>
      </c>
      <c r="T12" s="13">
        <f>+'Routes en reistijden'!R11</f>
        <v>0</v>
      </c>
      <c r="U12" s="13">
        <f>+'Routes en reistijden'!S11</f>
        <v>0</v>
      </c>
      <c r="V12" s="13">
        <f>+'Routes en reistijden'!T11</f>
        <v>0</v>
      </c>
      <c r="W12" s="13">
        <f>+'Routes en reistijden'!U11</f>
        <v>0</v>
      </c>
      <c r="X12" s="13">
        <f>+'Routes en reistijden'!V11</f>
        <v>0</v>
      </c>
      <c r="Y12" s="13">
        <f>+'Routes en reistijden'!W11</f>
        <v>0</v>
      </c>
      <c r="Z12" s="13">
        <f>+'Routes en reistijden'!X11</f>
        <v>0</v>
      </c>
      <c r="AA12" s="13">
        <f>+'Routes en reistijden'!Y11</f>
        <v>0</v>
      </c>
      <c r="AB12" s="14">
        <f>+'Routes en reistijden'!Z11</f>
        <v>0</v>
      </c>
    </row>
    <row r="13" spans="1:28" x14ac:dyDescent="0.25">
      <c r="A13" s="13"/>
      <c r="B13" t="s">
        <v>65</v>
      </c>
      <c r="C13" s="64">
        <f>+Distributie!G378</f>
        <v>6160.2972043126083</v>
      </c>
      <c r="D13" s="82">
        <f t="shared" si="1"/>
        <v>6160.2972043126083</v>
      </c>
      <c r="E13" s="13">
        <f>+'Routes en reistijden'!C12</f>
        <v>0</v>
      </c>
      <c r="F13" s="13">
        <f>+'Routes en reistijden'!D12</f>
        <v>0</v>
      </c>
      <c r="G13" s="13">
        <f>+'Routes en reistijden'!E12</f>
        <v>0</v>
      </c>
      <c r="H13" s="13">
        <f>+'Routes en reistijden'!F12</f>
        <v>0</v>
      </c>
      <c r="I13" s="13">
        <f>+'Routes en reistijden'!G12</f>
        <v>0</v>
      </c>
      <c r="J13" s="13">
        <f>+'Routes en reistijden'!H12</f>
        <v>0</v>
      </c>
      <c r="K13" s="13">
        <f>+'Routes en reistijden'!I12</f>
        <v>0</v>
      </c>
      <c r="L13" s="13">
        <f>+'Routes en reistijden'!J12</f>
        <v>0</v>
      </c>
      <c r="M13" s="13">
        <f>+'Routes en reistijden'!K12</f>
        <v>0</v>
      </c>
      <c r="N13" s="13">
        <f>+'Routes en reistijden'!L12</f>
        <v>0</v>
      </c>
      <c r="O13" s="13">
        <f>+'Routes en reistijden'!M12</f>
        <v>0</v>
      </c>
      <c r="P13" s="13">
        <f>+'Routes en reistijden'!N12</f>
        <v>0</v>
      </c>
      <c r="Q13" s="13">
        <f>+'Routes en reistijden'!O12</f>
        <v>0</v>
      </c>
      <c r="R13" s="13">
        <f>+'Routes en reistijden'!P12</f>
        <v>0</v>
      </c>
      <c r="S13" s="13">
        <f>+'Routes en reistijden'!Q12</f>
        <v>1</v>
      </c>
      <c r="T13" s="13">
        <f>+'Routes en reistijden'!R12</f>
        <v>0</v>
      </c>
      <c r="U13" s="13">
        <f>+'Routes en reistijden'!S12</f>
        <v>0</v>
      </c>
      <c r="V13" s="13">
        <f>+'Routes en reistijden'!T12</f>
        <v>0</v>
      </c>
      <c r="W13" s="13">
        <f>+'Routes en reistijden'!U12</f>
        <v>0</v>
      </c>
      <c r="X13" s="13">
        <f>+'Routes en reistijden'!V12</f>
        <v>0</v>
      </c>
      <c r="Y13" s="13">
        <f>+'Routes en reistijden'!W12</f>
        <v>0</v>
      </c>
      <c r="Z13" s="13">
        <f>+'Routes en reistijden'!X12</f>
        <v>0</v>
      </c>
      <c r="AA13" s="13">
        <f>+'Routes en reistijden'!Y12</f>
        <v>0</v>
      </c>
      <c r="AB13" s="14">
        <f>+'Routes en reistijden'!Z12</f>
        <v>0</v>
      </c>
    </row>
    <row r="14" spans="1:28" x14ac:dyDescent="0.25">
      <c r="A14" s="13"/>
      <c r="B14" t="s">
        <v>59</v>
      </c>
      <c r="C14" s="64">
        <f>+Distributie!H378</f>
        <v>2671.6943816997577</v>
      </c>
      <c r="D14" s="82">
        <f t="shared" si="1"/>
        <v>2671.6943816997577</v>
      </c>
      <c r="E14" s="13">
        <f>+'Routes en reistijden'!C13</f>
        <v>1</v>
      </c>
      <c r="F14" s="13">
        <f>+'Routes en reistijden'!D13</f>
        <v>0</v>
      </c>
      <c r="G14" s="13">
        <f>+'Routes en reistijden'!E13</f>
        <v>1</v>
      </c>
      <c r="H14" s="13">
        <f>+'Routes en reistijden'!F13</f>
        <v>0</v>
      </c>
      <c r="I14" s="13">
        <f>+'Routes en reistijden'!G13</f>
        <v>1</v>
      </c>
      <c r="J14" s="13">
        <f>+'Routes en reistijden'!H13</f>
        <v>0</v>
      </c>
      <c r="K14" s="13">
        <f>+'Routes en reistijden'!I13</f>
        <v>0</v>
      </c>
      <c r="L14" s="13">
        <f>+'Routes en reistijden'!J13</f>
        <v>0</v>
      </c>
      <c r="M14" s="13">
        <f>+'Routes en reistijden'!K13</f>
        <v>0</v>
      </c>
      <c r="N14" s="13">
        <f>+'Routes en reistijden'!L13</f>
        <v>0</v>
      </c>
      <c r="O14" s="13">
        <f>+'Routes en reistijden'!M13</f>
        <v>0</v>
      </c>
      <c r="P14" s="13">
        <f>+'Routes en reistijden'!N13</f>
        <v>0</v>
      </c>
      <c r="Q14" s="13">
        <f>+'Routes en reistijden'!O13</f>
        <v>0</v>
      </c>
      <c r="R14" s="13">
        <f>+'Routes en reistijden'!P13</f>
        <v>0</v>
      </c>
      <c r="S14" s="13">
        <f>+'Routes en reistijden'!Q13</f>
        <v>0</v>
      </c>
      <c r="T14" s="13">
        <f>+'Routes en reistijden'!R13</f>
        <v>0</v>
      </c>
      <c r="U14" s="13">
        <f>+'Routes en reistijden'!S13</f>
        <v>0</v>
      </c>
      <c r="V14" s="13">
        <f>+'Routes en reistijden'!T13</f>
        <v>0</v>
      </c>
      <c r="W14" s="13">
        <f>+'Routes en reistijden'!U13</f>
        <v>0</v>
      </c>
      <c r="X14" s="13">
        <f>+'Routes en reistijden'!V13</f>
        <v>0</v>
      </c>
      <c r="Y14" s="13">
        <f>+'Routes en reistijden'!W13</f>
        <v>0</v>
      </c>
      <c r="Z14" s="13">
        <f>+'Routes en reistijden'!X13</f>
        <v>0</v>
      </c>
      <c r="AA14" s="13">
        <f>+'Routes en reistijden'!Y13</f>
        <v>0</v>
      </c>
      <c r="AB14" s="14">
        <f>+'Routes en reistijden'!Z13</f>
        <v>0</v>
      </c>
    </row>
    <row r="15" spans="1:28" x14ac:dyDescent="0.25">
      <c r="A15" s="13"/>
      <c r="B15" t="s">
        <v>60</v>
      </c>
      <c r="C15" s="64">
        <f>+Distributie!I378</f>
        <v>1705.6650574405141</v>
      </c>
      <c r="D15" s="84">
        <f>+EXP(-$D$2*'Routes en reistijden'!AA14)/(EXP(-Toedeling!$D$2*'Routes en reistijden'!AA14)+EXP(-Toedeling!$D$2*'Routes en reistijden'!AA15))*C15</f>
        <v>1.0479903925811114E-2</v>
      </c>
      <c r="E15" s="13">
        <f>+'Routes en reistijden'!C14</f>
        <v>1</v>
      </c>
      <c r="F15" s="13">
        <f>+'Routes en reistijden'!D14</f>
        <v>0</v>
      </c>
      <c r="G15" s="13">
        <f>+'Routes en reistijden'!E14</f>
        <v>0</v>
      </c>
      <c r="H15" s="13">
        <f>+'Routes en reistijden'!F14</f>
        <v>0</v>
      </c>
      <c r="I15" s="13">
        <f>+'Routes en reistijden'!G14</f>
        <v>0</v>
      </c>
      <c r="J15" s="13">
        <f>+'Routes en reistijden'!H14</f>
        <v>0</v>
      </c>
      <c r="K15" s="13">
        <f>+'Routes en reistijden'!I14</f>
        <v>0</v>
      </c>
      <c r="L15" s="13">
        <f>+'Routes en reistijden'!J14</f>
        <v>0</v>
      </c>
      <c r="M15" s="13">
        <f>+'Routes en reistijden'!K14</f>
        <v>0</v>
      </c>
      <c r="N15" s="13">
        <f>+'Routes en reistijden'!L14</f>
        <v>0</v>
      </c>
      <c r="O15" s="13">
        <f>+'Routes en reistijden'!M14</f>
        <v>1</v>
      </c>
      <c r="P15" s="13">
        <f>+'Routes en reistijden'!N14</f>
        <v>0</v>
      </c>
      <c r="Q15" s="13">
        <f>+'Routes en reistijden'!O14</f>
        <v>0</v>
      </c>
      <c r="R15" s="13">
        <f>+'Routes en reistijden'!P14</f>
        <v>0</v>
      </c>
      <c r="S15" s="13">
        <f>+'Routes en reistijden'!Q14</f>
        <v>0</v>
      </c>
      <c r="T15" s="13">
        <f>+'Routes en reistijden'!R14</f>
        <v>0</v>
      </c>
      <c r="U15" s="13">
        <f>+'Routes en reistijden'!S14</f>
        <v>0</v>
      </c>
      <c r="V15" s="13">
        <f>+'Routes en reistijden'!T14</f>
        <v>0</v>
      </c>
      <c r="W15" s="13">
        <f>+'Routes en reistijden'!U14</f>
        <v>0</v>
      </c>
      <c r="X15" s="13">
        <f>+'Routes en reistijden'!V14</f>
        <v>0</v>
      </c>
      <c r="Y15" s="13">
        <f>+'Routes en reistijden'!W14</f>
        <v>1</v>
      </c>
      <c r="Z15" s="13">
        <f>+'Routes en reistijden'!X14</f>
        <v>0</v>
      </c>
      <c r="AA15" s="13">
        <f>+'Routes en reistijden'!Y14</f>
        <v>0</v>
      </c>
      <c r="AB15" s="14">
        <f>+'Routes en reistijden'!Z14</f>
        <v>0</v>
      </c>
    </row>
    <row r="16" spans="1:28" x14ac:dyDescent="0.25">
      <c r="A16" s="13"/>
      <c r="B16" t="s">
        <v>71</v>
      </c>
      <c r="C16" s="64"/>
      <c r="D16" s="84">
        <f>+C15-D15</f>
        <v>1705.6545775365882</v>
      </c>
      <c r="E16" s="13">
        <f>+'Routes en reistijden'!C15</f>
        <v>0</v>
      </c>
      <c r="F16" s="13">
        <f>+'Routes en reistijden'!D15</f>
        <v>0</v>
      </c>
      <c r="G16" s="13">
        <f>+'Routes en reistijden'!E15</f>
        <v>0</v>
      </c>
      <c r="H16" s="13">
        <f>+'Routes en reistijden'!F15</f>
        <v>0</v>
      </c>
      <c r="I16" s="13">
        <f>+'Routes en reistijden'!G15</f>
        <v>0</v>
      </c>
      <c r="J16" s="13">
        <f>+'Routes en reistijden'!H15</f>
        <v>0</v>
      </c>
      <c r="K16" s="13">
        <f>+'Routes en reistijden'!I15</f>
        <v>0</v>
      </c>
      <c r="L16" s="13">
        <f>+'Routes en reistijden'!J15</f>
        <v>0</v>
      </c>
      <c r="M16" s="13">
        <f>+'Routes en reistijden'!K15</f>
        <v>0</v>
      </c>
      <c r="N16" s="13">
        <f>+'Routes en reistijden'!L15</f>
        <v>0</v>
      </c>
      <c r="O16" s="13">
        <f>+'Routes en reistijden'!M15</f>
        <v>0</v>
      </c>
      <c r="P16" s="13">
        <f>+'Routes en reistijden'!N15</f>
        <v>0</v>
      </c>
      <c r="Q16" s="13">
        <f>+'Routes en reistijden'!O15</f>
        <v>0</v>
      </c>
      <c r="R16" s="13">
        <f>+'Routes en reistijden'!P15</f>
        <v>0</v>
      </c>
      <c r="S16" s="13">
        <f>+'Routes en reistijden'!Q15</f>
        <v>1</v>
      </c>
      <c r="T16" s="13">
        <f>+'Routes en reistijden'!R15</f>
        <v>0</v>
      </c>
      <c r="U16" s="13">
        <f>+'Routes en reistijden'!S15</f>
        <v>0</v>
      </c>
      <c r="V16" s="13">
        <f>+'Routes en reistijden'!T15</f>
        <v>0</v>
      </c>
      <c r="W16" s="13">
        <f>+'Routes en reistijden'!U15</f>
        <v>0</v>
      </c>
      <c r="X16" s="13">
        <f>+'Routes en reistijden'!V15</f>
        <v>0</v>
      </c>
      <c r="Y16" s="13">
        <f>+'Routes en reistijden'!W15</f>
        <v>0</v>
      </c>
      <c r="Z16" s="13">
        <f>+'Routes en reistijden'!X15</f>
        <v>0</v>
      </c>
      <c r="AA16" s="13">
        <f>+'Routes en reistijden'!Y15</f>
        <v>1</v>
      </c>
      <c r="AB16" s="14">
        <f>+'Routes en reistijden'!Z15</f>
        <v>0</v>
      </c>
    </row>
    <row r="17" spans="1:28" x14ac:dyDescent="0.25">
      <c r="B17" t="s">
        <v>66</v>
      </c>
      <c r="C17" s="64">
        <f>+Distributie!J378</f>
        <v>488.44843286236858</v>
      </c>
      <c r="D17" s="84">
        <f>+EXP(-$D$2*'Routes en reistijden'!AA16)/(EXP(-Toedeling!$D$2*'Routes en reistijden'!AA16)+EXP(-Toedeling!$D$2*'Routes en reistijden'!AA17))*C17</f>
        <v>244.22421643118429</v>
      </c>
      <c r="E17" s="13">
        <f>+'Routes en reistijden'!C16</f>
        <v>1</v>
      </c>
      <c r="F17" s="13">
        <f>+'Routes en reistijden'!D16</f>
        <v>0</v>
      </c>
      <c r="G17" s="13">
        <f>+'Routes en reistijden'!E16</f>
        <v>1</v>
      </c>
      <c r="H17" s="13">
        <f>+'Routes en reistijden'!F16</f>
        <v>0</v>
      </c>
      <c r="I17" s="13">
        <f>+'Routes en reistijden'!G16</f>
        <v>1</v>
      </c>
      <c r="J17" s="13">
        <f>+'Routes en reistijden'!H16</f>
        <v>0</v>
      </c>
      <c r="K17" s="13">
        <f>+'Routes en reistijden'!I16</f>
        <v>1</v>
      </c>
      <c r="L17" s="13">
        <f>+'Routes en reistijden'!J16</f>
        <v>0</v>
      </c>
      <c r="M17" s="13">
        <f>+'Routes en reistijden'!K16</f>
        <v>0</v>
      </c>
      <c r="N17" s="13">
        <f>+'Routes en reistijden'!L16</f>
        <v>0</v>
      </c>
      <c r="O17" s="13">
        <f>+'Routes en reistijden'!M16</f>
        <v>0</v>
      </c>
      <c r="P17" s="13">
        <f>+'Routes en reistijden'!N16</f>
        <v>0</v>
      </c>
      <c r="Q17" s="13">
        <f>+'Routes en reistijden'!O16</f>
        <v>0</v>
      </c>
      <c r="R17" s="13">
        <f>+'Routes en reistijden'!P16</f>
        <v>0</v>
      </c>
      <c r="S17" s="13">
        <f>+'Routes en reistijden'!Q16</f>
        <v>0</v>
      </c>
      <c r="T17" s="13">
        <f>+'Routes en reistijden'!R16</f>
        <v>0</v>
      </c>
      <c r="U17" s="13">
        <f>+'Routes en reistijden'!S16</f>
        <v>0</v>
      </c>
      <c r="V17" s="13">
        <f>+'Routes en reistijden'!T16</f>
        <v>0</v>
      </c>
      <c r="W17" s="13">
        <f>+'Routes en reistijden'!U16</f>
        <v>0</v>
      </c>
      <c r="X17" s="13">
        <f>+'Routes en reistijden'!V16</f>
        <v>0</v>
      </c>
      <c r="Y17" s="13">
        <f>+'Routes en reistijden'!W16</f>
        <v>0</v>
      </c>
      <c r="Z17" s="13">
        <f>+'Routes en reistijden'!X16</f>
        <v>0</v>
      </c>
      <c r="AA17" s="13">
        <f>+'Routes en reistijden'!Y16</f>
        <v>0</v>
      </c>
      <c r="AB17" s="14">
        <f>+'Routes en reistijden'!Z16</f>
        <v>0</v>
      </c>
    </row>
    <row r="18" spans="1:28" x14ac:dyDescent="0.25">
      <c r="B18" t="s">
        <v>72</v>
      </c>
      <c r="C18" s="64"/>
      <c r="D18" s="84">
        <f>+C17-D17</f>
        <v>244.22421643118429</v>
      </c>
      <c r="E18" s="13">
        <f>+'Routes en reistijden'!C17</f>
        <v>1</v>
      </c>
      <c r="F18" s="13">
        <f>+'Routes en reistijden'!D17</f>
        <v>0</v>
      </c>
      <c r="G18" s="13">
        <f>+'Routes en reistijden'!E17</f>
        <v>0</v>
      </c>
      <c r="H18" s="13">
        <f>+'Routes en reistijden'!F17</f>
        <v>0</v>
      </c>
      <c r="I18" s="13">
        <f>+'Routes en reistijden'!G17</f>
        <v>0</v>
      </c>
      <c r="J18" s="13">
        <f>+'Routes en reistijden'!H17</f>
        <v>0</v>
      </c>
      <c r="K18" s="13">
        <f>+'Routes en reistijden'!I17</f>
        <v>0</v>
      </c>
      <c r="L18" s="13">
        <f>+'Routes en reistijden'!J17</f>
        <v>0</v>
      </c>
      <c r="M18" s="13">
        <f>+'Routes en reistijden'!K17</f>
        <v>0</v>
      </c>
      <c r="N18" s="13">
        <f>+'Routes en reistijden'!L17</f>
        <v>0</v>
      </c>
      <c r="O18" s="13">
        <f>+'Routes en reistijden'!M17</f>
        <v>1</v>
      </c>
      <c r="P18" s="13">
        <f>+'Routes en reistijden'!N17</f>
        <v>0</v>
      </c>
      <c r="Q18" s="13">
        <f>+'Routes en reistijden'!O17</f>
        <v>0</v>
      </c>
      <c r="R18" s="13">
        <f>+'Routes en reistijden'!P17</f>
        <v>0</v>
      </c>
      <c r="S18" s="13">
        <f>+'Routes en reistijden'!Q17</f>
        <v>0</v>
      </c>
      <c r="T18" s="13">
        <f>+'Routes en reistijden'!R17</f>
        <v>0</v>
      </c>
      <c r="U18" s="13">
        <f>+'Routes en reistijden'!S17</f>
        <v>0</v>
      </c>
      <c r="V18" s="13">
        <f>+'Routes en reistijden'!T17</f>
        <v>0</v>
      </c>
      <c r="W18" s="13">
        <f>+'Routes en reistijden'!U17</f>
        <v>1</v>
      </c>
      <c r="X18" s="13">
        <f>+'Routes en reistijden'!V17</f>
        <v>0</v>
      </c>
      <c r="Y18" s="13">
        <f>+'Routes en reistijden'!W17</f>
        <v>0</v>
      </c>
      <c r="Z18" s="13">
        <f>+'Routes en reistijden'!X17</f>
        <v>0</v>
      </c>
      <c r="AA18" s="13">
        <f>+'Routes en reistijden'!Y17</f>
        <v>0</v>
      </c>
      <c r="AB18" s="14">
        <f>+'Routes en reistijden'!Z17</f>
        <v>0</v>
      </c>
    </row>
    <row r="19" spans="1:28" x14ac:dyDescent="0.25">
      <c r="A19" t="s">
        <v>62</v>
      </c>
      <c r="B19" t="s">
        <v>61</v>
      </c>
      <c r="C19" s="64">
        <f>+Distributie!C379</f>
        <v>13075.975861101619</v>
      </c>
      <c r="D19" s="82">
        <f t="shared" ref="D19:D24" si="2">+C19</f>
        <v>13075.975861101619</v>
      </c>
      <c r="E19" s="13">
        <f>+'Routes en reistijden'!C18</f>
        <v>0</v>
      </c>
      <c r="F19" s="13">
        <f>+'Routes en reistijden'!D18</f>
        <v>1</v>
      </c>
      <c r="G19" s="13">
        <f>+'Routes en reistijden'!E18</f>
        <v>0</v>
      </c>
      <c r="H19" s="13">
        <f>+'Routes en reistijden'!F18</f>
        <v>0</v>
      </c>
      <c r="I19" s="13">
        <f>+'Routes en reistijden'!G18</f>
        <v>0</v>
      </c>
      <c r="J19" s="13">
        <f>+'Routes en reistijden'!H18</f>
        <v>0</v>
      </c>
      <c r="K19" s="13">
        <f>+'Routes en reistijden'!I18</f>
        <v>0</v>
      </c>
      <c r="L19" s="13">
        <f>+'Routes en reistijden'!J18</f>
        <v>0</v>
      </c>
      <c r="M19" s="13">
        <f>+'Routes en reistijden'!K18</f>
        <v>0</v>
      </c>
      <c r="N19" s="13">
        <f>+'Routes en reistijden'!L18</f>
        <v>0</v>
      </c>
      <c r="O19" s="13">
        <f>+'Routes en reistijden'!M18</f>
        <v>0</v>
      </c>
      <c r="P19" s="13">
        <f>+'Routes en reistijden'!N18</f>
        <v>0</v>
      </c>
      <c r="Q19" s="13">
        <f>+'Routes en reistijden'!O18</f>
        <v>0</v>
      </c>
      <c r="R19" s="13">
        <f>+'Routes en reistijden'!P18</f>
        <v>0</v>
      </c>
      <c r="S19" s="13">
        <f>+'Routes en reistijden'!Q18</f>
        <v>0</v>
      </c>
      <c r="T19" s="13">
        <f>+'Routes en reistijden'!R18</f>
        <v>0</v>
      </c>
      <c r="U19" s="13">
        <f>+'Routes en reistijden'!S18</f>
        <v>0</v>
      </c>
      <c r="V19" s="13">
        <f>+'Routes en reistijden'!T18</f>
        <v>0</v>
      </c>
      <c r="W19" s="13">
        <f>+'Routes en reistijden'!U18</f>
        <v>0</v>
      </c>
      <c r="X19" s="13">
        <f>+'Routes en reistijden'!V18</f>
        <v>0</v>
      </c>
      <c r="Y19" s="13">
        <f>+'Routes en reistijden'!W18</f>
        <v>0</v>
      </c>
      <c r="Z19" s="13">
        <f>+'Routes en reistijden'!X18</f>
        <v>0</v>
      </c>
      <c r="AA19" s="13">
        <f>+'Routes en reistijden'!Y18</f>
        <v>0</v>
      </c>
      <c r="AB19" s="14">
        <f>+'Routes en reistijden'!Z18</f>
        <v>0</v>
      </c>
    </row>
    <row r="20" spans="1:28" x14ac:dyDescent="0.25">
      <c r="B20" t="s">
        <v>62</v>
      </c>
      <c r="C20" s="64">
        <f>+Distributie!D379</f>
        <v>1086086.6916515662</v>
      </c>
      <c r="D20" s="82">
        <f t="shared" si="2"/>
        <v>1086086.6916515662</v>
      </c>
      <c r="E20" s="13">
        <f>+'Routes en reistijden'!C19</f>
        <v>0</v>
      </c>
      <c r="F20" s="13">
        <f>+'Routes en reistijden'!D19</f>
        <v>0</v>
      </c>
      <c r="G20" s="13">
        <f>+'Routes en reistijden'!E19</f>
        <v>0</v>
      </c>
      <c r="H20" s="13">
        <f>+'Routes en reistijden'!F19</f>
        <v>0</v>
      </c>
      <c r="I20" s="13">
        <f>+'Routes en reistijden'!G19</f>
        <v>0</v>
      </c>
      <c r="J20" s="13">
        <f>+'Routes en reistijden'!H19</f>
        <v>0</v>
      </c>
      <c r="K20" s="13">
        <f>+'Routes en reistijden'!I19</f>
        <v>0</v>
      </c>
      <c r="L20" s="13">
        <f>+'Routes en reistijden'!J19</f>
        <v>0</v>
      </c>
      <c r="M20" s="13">
        <f>+'Routes en reistijden'!K19</f>
        <v>0</v>
      </c>
      <c r="N20" s="13">
        <f>+'Routes en reistijden'!L19</f>
        <v>0</v>
      </c>
      <c r="O20" s="13">
        <f>+'Routes en reistijden'!M19</f>
        <v>0</v>
      </c>
      <c r="P20" s="13">
        <f>+'Routes en reistijden'!N19</f>
        <v>0</v>
      </c>
      <c r="Q20" s="13">
        <f>+'Routes en reistijden'!O19</f>
        <v>0</v>
      </c>
      <c r="R20" s="13">
        <f>+'Routes en reistijden'!P19</f>
        <v>0</v>
      </c>
      <c r="S20" s="13">
        <f>+'Routes en reistijden'!Q19</f>
        <v>0</v>
      </c>
      <c r="T20" s="13">
        <f>+'Routes en reistijden'!R19</f>
        <v>0</v>
      </c>
      <c r="U20" s="13">
        <f>+'Routes en reistijden'!S19</f>
        <v>0</v>
      </c>
      <c r="V20" s="13">
        <f>+'Routes en reistijden'!T19</f>
        <v>0</v>
      </c>
      <c r="W20" s="13">
        <f>+'Routes en reistijden'!U19</f>
        <v>0</v>
      </c>
      <c r="X20" s="13">
        <f>+'Routes en reistijden'!V19</f>
        <v>0</v>
      </c>
      <c r="Y20" s="13">
        <f>+'Routes en reistijden'!W19</f>
        <v>0</v>
      </c>
      <c r="Z20" s="13">
        <f>+'Routes en reistijden'!X19</f>
        <v>0</v>
      </c>
      <c r="AA20" s="13">
        <f>+'Routes en reistijden'!Y19</f>
        <v>0</v>
      </c>
      <c r="AB20" s="14">
        <f>+'Routes en reistijden'!Z19</f>
        <v>0</v>
      </c>
    </row>
    <row r="21" spans="1:28" x14ac:dyDescent="0.25">
      <c r="B21" t="s">
        <v>63</v>
      </c>
      <c r="C21" s="64">
        <f>+Distributie!E379</f>
        <v>171668.23978953122</v>
      </c>
      <c r="D21" s="82">
        <f t="shared" si="2"/>
        <v>171668.23978953122</v>
      </c>
      <c r="E21" s="13">
        <f>+'Routes en reistijden'!C20</f>
        <v>0</v>
      </c>
      <c r="F21" s="13">
        <f>+'Routes en reistijden'!D20</f>
        <v>0</v>
      </c>
      <c r="G21" s="13">
        <f>+'Routes en reistijden'!E20</f>
        <v>0</v>
      </c>
      <c r="H21" s="13">
        <f>+'Routes en reistijden'!F20</f>
        <v>0</v>
      </c>
      <c r="I21" s="13">
        <f>+'Routes en reistijden'!G20</f>
        <v>0</v>
      </c>
      <c r="J21" s="13">
        <f>+'Routes en reistijden'!H20</f>
        <v>0</v>
      </c>
      <c r="K21" s="13">
        <f>+'Routes en reistijden'!I20</f>
        <v>0</v>
      </c>
      <c r="L21" s="13">
        <f>+'Routes en reistijden'!J20</f>
        <v>0</v>
      </c>
      <c r="M21" s="13">
        <f>+'Routes en reistijden'!K20</f>
        <v>0</v>
      </c>
      <c r="N21" s="13">
        <f>+'Routes en reistijden'!L20</f>
        <v>0</v>
      </c>
      <c r="O21" s="13">
        <f>+'Routes en reistijden'!M20</f>
        <v>1</v>
      </c>
      <c r="P21" s="13">
        <f>+'Routes en reistijden'!N20</f>
        <v>0</v>
      </c>
      <c r="Q21" s="13">
        <f>+'Routes en reistijden'!O20</f>
        <v>0</v>
      </c>
      <c r="R21" s="13">
        <f>+'Routes en reistijden'!P20</f>
        <v>0</v>
      </c>
      <c r="S21" s="13">
        <f>+'Routes en reistijden'!Q20</f>
        <v>0</v>
      </c>
      <c r="T21" s="13">
        <f>+'Routes en reistijden'!R20</f>
        <v>0</v>
      </c>
      <c r="U21" s="13">
        <f>+'Routes en reistijden'!S20</f>
        <v>0</v>
      </c>
      <c r="V21" s="13">
        <f>+'Routes en reistijden'!T20</f>
        <v>0</v>
      </c>
      <c r="W21" s="13">
        <f>+'Routes en reistijden'!U20</f>
        <v>0</v>
      </c>
      <c r="X21" s="13">
        <f>+'Routes en reistijden'!V20</f>
        <v>0</v>
      </c>
      <c r="Y21" s="13">
        <f>+'Routes en reistijden'!W20</f>
        <v>0</v>
      </c>
      <c r="Z21" s="13">
        <f>+'Routes en reistijden'!X20</f>
        <v>0</v>
      </c>
      <c r="AA21" s="13">
        <f>+'Routes en reistijden'!Y20</f>
        <v>0</v>
      </c>
      <c r="AB21" s="14">
        <f>+'Routes en reistijden'!Z20</f>
        <v>0</v>
      </c>
    </row>
    <row r="22" spans="1:28" x14ac:dyDescent="0.25">
      <c r="B22" t="s">
        <v>64</v>
      </c>
      <c r="C22" s="64">
        <f>+Distributie!F379</f>
        <v>63351.058730045908</v>
      </c>
      <c r="D22" s="82">
        <f t="shared" si="2"/>
        <v>63351.058730045908</v>
      </c>
      <c r="E22" s="13">
        <f>+'Routes en reistijden'!C21</f>
        <v>0</v>
      </c>
      <c r="F22" s="13">
        <f>+'Routes en reistijden'!D21</f>
        <v>0</v>
      </c>
      <c r="G22" s="13">
        <f>+'Routes en reistijden'!E21</f>
        <v>1</v>
      </c>
      <c r="H22" s="13">
        <f>+'Routes en reistijden'!F21</f>
        <v>0</v>
      </c>
      <c r="I22" s="13">
        <f>+'Routes en reistijden'!G21</f>
        <v>0</v>
      </c>
      <c r="J22" s="13">
        <f>+'Routes en reistijden'!H21</f>
        <v>0</v>
      </c>
      <c r="K22" s="13">
        <f>+'Routes en reistijden'!I21</f>
        <v>0</v>
      </c>
      <c r="L22" s="13">
        <f>+'Routes en reistijden'!J21</f>
        <v>0</v>
      </c>
      <c r="M22" s="13">
        <f>+'Routes en reistijden'!K21</f>
        <v>0</v>
      </c>
      <c r="N22" s="13">
        <f>+'Routes en reistijden'!L21</f>
        <v>0</v>
      </c>
      <c r="O22" s="13">
        <f>+'Routes en reistijden'!M21</f>
        <v>0</v>
      </c>
      <c r="P22" s="13">
        <f>+'Routes en reistijden'!N21</f>
        <v>0</v>
      </c>
      <c r="Q22" s="13">
        <f>+'Routes en reistijden'!O21</f>
        <v>0</v>
      </c>
      <c r="R22" s="13">
        <f>+'Routes en reistijden'!P21</f>
        <v>0</v>
      </c>
      <c r="S22" s="13">
        <f>+'Routes en reistijden'!Q21</f>
        <v>0</v>
      </c>
      <c r="T22" s="13">
        <f>+'Routes en reistijden'!R21</f>
        <v>0</v>
      </c>
      <c r="U22" s="13">
        <f>+'Routes en reistijden'!S21</f>
        <v>0</v>
      </c>
      <c r="V22" s="13">
        <f>+'Routes en reistijden'!T21</f>
        <v>0</v>
      </c>
      <c r="W22" s="13">
        <f>+'Routes en reistijden'!U21</f>
        <v>0</v>
      </c>
      <c r="X22" s="13">
        <f>+'Routes en reistijden'!V21</f>
        <v>0</v>
      </c>
      <c r="Y22" s="13">
        <f>+'Routes en reistijden'!W21</f>
        <v>0</v>
      </c>
      <c r="Z22" s="13">
        <f>+'Routes en reistijden'!X21</f>
        <v>0</v>
      </c>
      <c r="AA22" s="13">
        <f>+'Routes en reistijden'!Y21</f>
        <v>0</v>
      </c>
      <c r="AB22" s="14">
        <f>+'Routes en reistijden'!Z21</f>
        <v>0</v>
      </c>
    </row>
    <row r="23" spans="1:28" x14ac:dyDescent="0.25">
      <c r="B23" t="s">
        <v>65</v>
      </c>
      <c r="C23" s="64">
        <f>+Distributie!G379</f>
        <v>25351.81282928952</v>
      </c>
      <c r="D23" s="82">
        <f t="shared" si="2"/>
        <v>25351.81282928952</v>
      </c>
      <c r="E23" s="13">
        <f>+'Routes en reistijden'!C22</f>
        <v>0</v>
      </c>
      <c r="F23" s="13">
        <f>+'Routes en reistijden'!D22</f>
        <v>0</v>
      </c>
      <c r="G23" s="13">
        <f>+'Routes en reistijden'!E22</f>
        <v>0</v>
      </c>
      <c r="H23" s="13">
        <f>+'Routes en reistijden'!F22</f>
        <v>0</v>
      </c>
      <c r="I23" s="13">
        <f>+'Routes en reistijden'!G22</f>
        <v>0</v>
      </c>
      <c r="J23" s="13">
        <f>+'Routes en reistijden'!H22</f>
        <v>0</v>
      </c>
      <c r="K23" s="13">
        <f>+'Routes en reistijden'!I22</f>
        <v>0</v>
      </c>
      <c r="L23" s="13">
        <f>+'Routes en reistijden'!J22</f>
        <v>0</v>
      </c>
      <c r="M23" s="13">
        <f>+'Routes en reistijden'!K22</f>
        <v>0</v>
      </c>
      <c r="N23" s="13">
        <f>+'Routes en reistijden'!L22</f>
        <v>0</v>
      </c>
      <c r="O23" s="13">
        <f>+'Routes en reistijden'!M22</f>
        <v>0</v>
      </c>
      <c r="P23" s="13">
        <f>+'Routes en reistijden'!N22</f>
        <v>0</v>
      </c>
      <c r="Q23" s="13">
        <f>+'Routes en reistijden'!O22</f>
        <v>1</v>
      </c>
      <c r="R23" s="13">
        <f>+'Routes en reistijden'!P22</f>
        <v>0</v>
      </c>
      <c r="S23" s="13">
        <f>+'Routes en reistijden'!Q22</f>
        <v>0</v>
      </c>
      <c r="T23" s="13">
        <f>+'Routes en reistijden'!R22</f>
        <v>0</v>
      </c>
      <c r="U23" s="13">
        <f>+'Routes en reistijden'!S22</f>
        <v>0</v>
      </c>
      <c r="V23" s="13">
        <f>+'Routes en reistijden'!T22</f>
        <v>0</v>
      </c>
      <c r="W23" s="13">
        <f>+'Routes en reistijden'!U22</f>
        <v>0</v>
      </c>
      <c r="X23" s="13">
        <f>+'Routes en reistijden'!V22</f>
        <v>0</v>
      </c>
      <c r="Y23" s="13">
        <f>+'Routes en reistijden'!W22</f>
        <v>0</v>
      </c>
      <c r="Z23" s="13">
        <f>+'Routes en reistijden'!X22</f>
        <v>0</v>
      </c>
      <c r="AA23" s="13">
        <f>+'Routes en reistijden'!Y22</f>
        <v>0</v>
      </c>
      <c r="AB23" s="14">
        <f>+'Routes en reistijden'!Z22</f>
        <v>0</v>
      </c>
    </row>
    <row r="24" spans="1:28" x14ac:dyDescent="0.25">
      <c r="B24" t="s">
        <v>59</v>
      </c>
      <c r="C24" s="64">
        <f>+Distributie!H379</f>
        <v>20445.196057580157</v>
      </c>
      <c r="D24" s="82">
        <f t="shared" si="2"/>
        <v>20445.196057580157</v>
      </c>
      <c r="E24" s="13">
        <f>+'Routes en reistijden'!C23</f>
        <v>0</v>
      </c>
      <c r="F24" s="13">
        <f>+'Routes en reistijden'!D23</f>
        <v>0</v>
      </c>
      <c r="G24" s="13">
        <f>+'Routes en reistijden'!E23</f>
        <v>1</v>
      </c>
      <c r="H24" s="13">
        <f>+'Routes en reistijden'!F23</f>
        <v>0</v>
      </c>
      <c r="I24" s="13">
        <f>+'Routes en reistijden'!G23</f>
        <v>1</v>
      </c>
      <c r="J24" s="13">
        <f>+'Routes en reistijden'!H23</f>
        <v>0</v>
      </c>
      <c r="K24" s="13">
        <f>+'Routes en reistijden'!I23</f>
        <v>0</v>
      </c>
      <c r="L24" s="13">
        <f>+'Routes en reistijden'!J23</f>
        <v>0</v>
      </c>
      <c r="M24" s="13">
        <f>+'Routes en reistijden'!K23</f>
        <v>0</v>
      </c>
      <c r="N24" s="13">
        <f>+'Routes en reistijden'!L23</f>
        <v>0</v>
      </c>
      <c r="O24" s="13">
        <f>+'Routes en reistijden'!M23</f>
        <v>0</v>
      </c>
      <c r="P24" s="13">
        <f>+'Routes en reistijden'!N23</f>
        <v>0</v>
      </c>
      <c r="Q24" s="13">
        <f>+'Routes en reistijden'!O23</f>
        <v>0</v>
      </c>
      <c r="R24" s="13">
        <f>+'Routes en reistijden'!P23</f>
        <v>0</v>
      </c>
      <c r="S24" s="13">
        <f>+'Routes en reistijden'!Q23</f>
        <v>0</v>
      </c>
      <c r="T24" s="13">
        <f>+'Routes en reistijden'!R23</f>
        <v>0</v>
      </c>
      <c r="U24" s="13">
        <f>+'Routes en reistijden'!S23</f>
        <v>0</v>
      </c>
      <c r="V24" s="13">
        <f>+'Routes en reistijden'!T23</f>
        <v>0</v>
      </c>
      <c r="W24" s="13">
        <f>+'Routes en reistijden'!U23</f>
        <v>0</v>
      </c>
      <c r="X24" s="13">
        <f>+'Routes en reistijden'!V23</f>
        <v>0</v>
      </c>
      <c r="Y24" s="13">
        <f>+'Routes en reistijden'!W23</f>
        <v>0</v>
      </c>
      <c r="Z24" s="13">
        <f>+'Routes en reistijden'!X23</f>
        <v>0</v>
      </c>
      <c r="AA24" s="13">
        <f>+'Routes en reistijden'!Y23</f>
        <v>0</v>
      </c>
      <c r="AB24" s="14">
        <f>+'Routes en reistijden'!Z23</f>
        <v>0</v>
      </c>
    </row>
    <row r="25" spans="1:28" x14ac:dyDescent="0.25">
      <c r="B25" t="s">
        <v>60</v>
      </c>
      <c r="C25" s="64">
        <f>+Distributie!I379</f>
        <v>6612.5832509787424</v>
      </c>
      <c r="D25" s="84">
        <f>+EXP(-$D$2*'Routes en reistijden'!AA24)/(EXP(-Toedeling!$D$2*'Routes en reistijden'!AA24)+EXP(-Toedeling!$D$2*'Routes en reistijden'!AA25))*C25</f>
        <v>16.350426471545298</v>
      </c>
      <c r="E25" s="13">
        <f>+'Routes en reistijden'!C24</f>
        <v>0</v>
      </c>
      <c r="F25" s="13">
        <f>+'Routes en reistijden'!D24</f>
        <v>0</v>
      </c>
      <c r="G25" s="13">
        <f>+'Routes en reistijden'!E24</f>
        <v>0</v>
      </c>
      <c r="H25" s="13">
        <f>+'Routes en reistijden'!F24</f>
        <v>0</v>
      </c>
      <c r="I25" s="13">
        <f>+'Routes en reistijden'!G24</f>
        <v>0</v>
      </c>
      <c r="J25" s="13">
        <f>+'Routes en reistijden'!H24</f>
        <v>0</v>
      </c>
      <c r="K25" s="13">
        <f>+'Routes en reistijden'!I24</f>
        <v>0</v>
      </c>
      <c r="L25" s="13">
        <f>+'Routes en reistijden'!J24</f>
        <v>0</v>
      </c>
      <c r="M25" s="13">
        <f>+'Routes en reistijden'!K24</f>
        <v>0</v>
      </c>
      <c r="N25" s="13">
        <f>+'Routes en reistijden'!L24</f>
        <v>0</v>
      </c>
      <c r="O25" s="13">
        <f>+'Routes en reistijden'!M24</f>
        <v>0</v>
      </c>
      <c r="P25" s="13">
        <f>+'Routes en reistijden'!N24</f>
        <v>0</v>
      </c>
      <c r="Q25" s="13">
        <f>+'Routes en reistijden'!O24</f>
        <v>1</v>
      </c>
      <c r="R25" s="13">
        <f>+'Routes en reistijden'!P24</f>
        <v>0</v>
      </c>
      <c r="S25" s="13">
        <f>+'Routes en reistijden'!Q24</f>
        <v>0</v>
      </c>
      <c r="T25" s="13">
        <f>+'Routes en reistijden'!R24</f>
        <v>0</v>
      </c>
      <c r="U25" s="13">
        <f>+'Routes en reistijden'!S24</f>
        <v>0</v>
      </c>
      <c r="V25" s="13">
        <f>+'Routes en reistijden'!T24</f>
        <v>0</v>
      </c>
      <c r="W25" s="13">
        <f>+'Routes en reistijden'!U24</f>
        <v>0</v>
      </c>
      <c r="X25" s="13">
        <f>+'Routes en reistijden'!V24</f>
        <v>0</v>
      </c>
      <c r="Y25" s="13">
        <f>+'Routes en reistijden'!W24</f>
        <v>0</v>
      </c>
      <c r="Z25" s="13">
        <f>+'Routes en reistijden'!X24</f>
        <v>0</v>
      </c>
      <c r="AA25" s="13">
        <f>+'Routes en reistijden'!Y24</f>
        <v>1</v>
      </c>
      <c r="AB25" s="14">
        <f>+'Routes en reistijden'!Z24</f>
        <v>0</v>
      </c>
    </row>
    <row r="26" spans="1:28" x14ac:dyDescent="0.25">
      <c r="B26" t="s">
        <v>71</v>
      </c>
      <c r="C26" s="64"/>
      <c r="D26" s="84">
        <f>+C25-D25</f>
        <v>6596.2328245071967</v>
      </c>
      <c r="E26" s="13">
        <f>+'Routes en reistijden'!C25</f>
        <v>0</v>
      </c>
      <c r="F26" s="13">
        <f>+'Routes en reistijden'!D25</f>
        <v>0</v>
      </c>
      <c r="G26" s="13">
        <f>+'Routes en reistijden'!E25</f>
        <v>0</v>
      </c>
      <c r="H26" s="13">
        <f>+'Routes en reistijden'!F25</f>
        <v>0</v>
      </c>
      <c r="I26" s="13">
        <f>+'Routes en reistijden'!G25</f>
        <v>0</v>
      </c>
      <c r="J26" s="13">
        <f>+'Routes en reistijden'!H25</f>
        <v>0</v>
      </c>
      <c r="K26" s="13">
        <f>+'Routes en reistijden'!I25</f>
        <v>0</v>
      </c>
      <c r="L26" s="13">
        <f>+'Routes en reistijden'!J25</f>
        <v>0</v>
      </c>
      <c r="M26" s="13">
        <f>+'Routes en reistijden'!K25</f>
        <v>0</v>
      </c>
      <c r="N26" s="13">
        <f>+'Routes en reistijden'!L25</f>
        <v>0</v>
      </c>
      <c r="O26" s="13">
        <f>+'Routes en reistijden'!M25</f>
        <v>1</v>
      </c>
      <c r="P26" s="13">
        <f>+'Routes en reistijden'!N25</f>
        <v>0</v>
      </c>
      <c r="Q26" s="13">
        <f>+'Routes en reistijden'!O25</f>
        <v>0</v>
      </c>
      <c r="R26" s="13">
        <f>+'Routes en reistijden'!P25</f>
        <v>0</v>
      </c>
      <c r="S26" s="13">
        <f>+'Routes en reistijden'!Q25</f>
        <v>0</v>
      </c>
      <c r="T26" s="13">
        <f>+'Routes en reistijden'!R25</f>
        <v>0</v>
      </c>
      <c r="U26" s="13">
        <f>+'Routes en reistijden'!S25</f>
        <v>0</v>
      </c>
      <c r="V26" s="13">
        <f>+'Routes en reistijden'!T25</f>
        <v>0</v>
      </c>
      <c r="W26" s="13">
        <f>+'Routes en reistijden'!U25</f>
        <v>0</v>
      </c>
      <c r="X26" s="13">
        <f>+'Routes en reistijden'!V25</f>
        <v>0</v>
      </c>
      <c r="Y26" s="13">
        <f>+'Routes en reistijden'!W25</f>
        <v>1</v>
      </c>
      <c r="Z26" s="13">
        <f>+'Routes en reistijden'!X25</f>
        <v>0</v>
      </c>
      <c r="AA26" s="13">
        <f>+'Routes en reistijden'!Y25</f>
        <v>0</v>
      </c>
      <c r="AB26" s="14">
        <f>+'Routes en reistijden'!Z25</f>
        <v>0</v>
      </c>
    </row>
    <row r="27" spans="1:28" x14ac:dyDescent="0.25">
      <c r="B27" t="s">
        <v>66</v>
      </c>
      <c r="C27" s="64">
        <f>+Distributie!J379</f>
        <v>2644.8281284278423</v>
      </c>
      <c r="D27" s="84">
        <f>+EXP(-$D$2*'Routes en reistijden'!AA26)/(EXP(-Toedeling!$D$2*'Routes en reistijden'!AA26)+EXP(-Toedeling!$D$2*'Routes en reistijden'!AA27))*C27</f>
        <v>1322.4140642139212</v>
      </c>
      <c r="E27" s="13">
        <f>+'Routes en reistijden'!C26</f>
        <v>0</v>
      </c>
      <c r="F27" s="13">
        <f>+'Routes en reistijden'!D26</f>
        <v>0</v>
      </c>
      <c r="G27" s="13">
        <f>+'Routes en reistijden'!E26</f>
        <v>1</v>
      </c>
      <c r="H27" s="13">
        <f>+'Routes en reistijden'!F26</f>
        <v>0</v>
      </c>
      <c r="I27" s="13">
        <f>+'Routes en reistijden'!G26</f>
        <v>1</v>
      </c>
      <c r="J27" s="13">
        <f>+'Routes en reistijden'!H26</f>
        <v>0</v>
      </c>
      <c r="K27" s="13">
        <f>+'Routes en reistijden'!I26</f>
        <v>1</v>
      </c>
      <c r="L27" s="13">
        <f>+'Routes en reistijden'!J26</f>
        <v>0</v>
      </c>
      <c r="M27" s="13">
        <f>+'Routes en reistijden'!K26</f>
        <v>0</v>
      </c>
      <c r="N27" s="13">
        <f>+'Routes en reistijden'!L26</f>
        <v>0</v>
      </c>
      <c r="O27" s="13">
        <f>+'Routes en reistijden'!M26</f>
        <v>0</v>
      </c>
      <c r="P27" s="13">
        <f>+'Routes en reistijden'!N26</f>
        <v>0</v>
      </c>
      <c r="Q27" s="13">
        <f>+'Routes en reistijden'!O26</f>
        <v>0</v>
      </c>
      <c r="R27" s="13">
        <f>+'Routes en reistijden'!P26</f>
        <v>0</v>
      </c>
      <c r="S27" s="13">
        <f>+'Routes en reistijden'!Q26</f>
        <v>0</v>
      </c>
      <c r="T27" s="13">
        <f>+'Routes en reistijden'!R26</f>
        <v>0</v>
      </c>
      <c r="U27" s="13">
        <f>+'Routes en reistijden'!S26</f>
        <v>0</v>
      </c>
      <c r="V27" s="13">
        <f>+'Routes en reistijden'!T26</f>
        <v>0</v>
      </c>
      <c r="W27" s="13">
        <f>+'Routes en reistijden'!U26</f>
        <v>0</v>
      </c>
      <c r="X27" s="13">
        <f>+'Routes en reistijden'!V26</f>
        <v>0</v>
      </c>
      <c r="Y27" s="13">
        <f>+'Routes en reistijden'!W26</f>
        <v>0</v>
      </c>
      <c r="Z27" s="13">
        <f>+'Routes en reistijden'!X26</f>
        <v>0</v>
      </c>
      <c r="AA27" s="13">
        <f>+'Routes en reistijden'!Y26</f>
        <v>0</v>
      </c>
      <c r="AB27" s="14">
        <f>+'Routes en reistijden'!Z26</f>
        <v>0</v>
      </c>
    </row>
    <row r="28" spans="1:28" x14ac:dyDescent="0.25">
      <c r="B28" t="s">
        <v>72</v>
      </c>
      <c r="C28" s="64"/>
      <c r="D28" s="84">
        <f>+C27-D27</f>
        <v>1322.4140642139212</v>
      </c>
      <c r="E28" s="13">
        <f>+'Routes en reistijden'!C27</f>
        <v>0</v>
      </c>
      <c r="F28" s="13">
        <f>+'Routes en reistijden'!D27</f>
        <v>0</v>
      </c>
      <c r="G28" s="13">
        <f>+'Routes en reistijden'!E27</f>
        <v>0</v>
      </c>
      <c r="H28" s="13">
        <f>+'Routes en reistijden'!F27</f>
        <v>0</v>
      </c>
      <c r="I28" s="13">
        <f>+'Routes en reistijden'!G27</f>
        <v>0</v>
      </c>
      <c r="J28" s="13">
        <f>+'Routes en reistijden'!H27</f>
        <v>0</v>
      </c>
      <c r="K28" s="13">
        <f>+'Routes en reistijden'!I27</f>
        <v>0</v>
      </c>
      <c r="L28" s="13">
        <f>+'Routes en reistijden'!J27</f>
        <v>0</v>
      </c>
      <c r="M28" s="13">
        <f>+'Routes en reistijden'!K27</f>
        <v>0</v>
      </c>
      <c r="N28" s="13">
        <f>+'Routes en reistijden'!L27</f>
        <v>0</v>
      </c>
      <c r="O28" s="13">
        <f>+'Routes en reistijden'!M27</f>
        <v>1</v>
      </c>
      <c r="P28" s="13">
        <f>+'Routes en reistijden'!N27</f>
        <v>0</v>
      </c>
      <c r="Q28" s="13">
        <f>+'Routes en reistijden'!O27</f>
        <v>0</v>
      </c>
      <c r="R28" s="13">
        <f>+'Routes en reistijden'!P27</f>
        <v>0</v>
      </c>
      <c r="S28" s="13">
        <f>+'Routes en reistijden'!Q27</f>
        <v>0</v>
      </c>
      <c r="T28" s="13">
        <f>+'Routes en reistijden'!R27</f>
        <v>0</v>
      </c>
      <c r="U28" s="13">
        <f>+'Routes en reistijden'!S27</f>
        <v>0</v>
      </c>
      <c r="V28" s="13">
        <f>+'Routes en reistijden'!T27</f>
        <v>0</v>
      </c>
      <c r="W28" s="13">
        <f>+'Routes en reistijden'!U27</f>
        <v>1</v>
      </c>
      <c r="X28" s="13">
        <f>+'Routes en reistijden'!V27</f>
        <v>0</v>
      </c>
      <c r="Y28" s="13">
        <f>+'Routes en reistijden'!W27</f>
        <v>0</v>
      </c>
      <c r="Z28" s="13">
        <f>+'Routes en reistijden'!X27</f>
        <v>0</v>
      </c>
      <c r="AA28" s="13">
        <f>+'Routes en reistijden'!Y27</f>
        <v>0</v>
      </c>
      <c r="AB28" s="14">
        <f>+'Routes en reistijden'!Z27</f>
        <v>0</v>
      </c>
    </row>
    <row r="29" spans="1:28" x14ac:dyDescent="0.25">
      <c r="A29" t="s">
        <v>63</v>
      </c>
      <c r="B29" t="s">
        <v>61</v>
      </c>
      <c r="C29" s="64">
        <f>+Distributie!C380</f>
        <v>9473.4391528487376</v>
      </c>
      <c r="D29" s="82">
        <f t="shared" ref="D29:D80" si="3">+C29</f>
        <v>9473.4391528487376</v>
      </c>
      <c r="E29" s="13">
        <f>+'Routes en reistijden'!C28</f>
        <v>0</v>
      </c>
      <c r="F29" s="13">
        <f>+'Routes en reistijden'!D28</f>
        <v>1</v>
      </c>
      <c r="G29" s="13">
        <f>+'Routes en reistijden'!E28</f>
        <v>0</v>
      </c>
      <c r="H29" s="13">
        <f>+'Routes en reistijden'!F28</f>
        <v>0</v>
      </c>
      <c r="I29" s="13">
        <f>+'Routes en reistijden'!G28</f>
        <v>0</v>
      </c>
      <c r="J29" s="13">
        <f>+'Routes en reistijden'!H28</f>
        <v>0</v>
      </c>
      <c r="K29" s="13">
        <f>+'Routes en reistijden'!I28</f>
        <v>0</v>
      </c>
      <c r="L29" s="13">
        <f>+'Routes en reistijden'!J28</f>
        <v>0</v>
      </c>
      <c r="M29" s="13">
        <f>+'Routes en reistijden'!K28</f>
        <v>0</v>
      </c>
      <c r="N29" s="13">
        <f>+'Routes en reistijden'!L28</f>
        <v>0</v>
      </c>
      <c r="O29" s="13">
        <f>+'Routes en reistijden'!M28</f>
        <v>0</v>
      </c>
      <c r="P29" s="13">
        <f>+'Routes en reistijden'!N28</f>
        <v>1</v>
      </c>
      <c r="Q29" s="13">
        <f>+'Routes en reistijden'!O28</f>
        <v>0</v>
      </c>
      <c r="R29" s="13">
        <f>+'Routes en reistijden'!P28</f>
        <v>0</v>
      </c>
      <c r="S29" s="13">
        <f>+'Routes en reistijden'!Q28</f>
        <v>0</v>
      </c>
      <c r="T29" s="13">
        <f>+'Routes en reistijden'!R28</f>
        <v>0</v>
      </c>
      <c r="U29" s="13">
        <f>+'Routes en reistijden'!S28</f>
        <v>0</v>
      </c>
      <c r="V29" s="13">
        <f>+'Routes en reistijden'!T28</f>
        <v>0</v>
      </c>
      <c r="W29" s="13">
        <f>+'Routes en reistijden'!U28</f>
        <v>0</v>
      </c>
      <c r="X29" s="13">
        <f>+'Routes en reistijden'!V28</f>
        <v>0</v>
      </c>
      <c r="Y29" s="13">
        <f>+'Routes en reistijden'!W28</f>
        <v>0</v>
      </c>
      <c r="Z29" s="13">
        <f>+'Routes en reistijden'!X28</f>
        <v>0</v>
      </c>
      <c r="AA29" s="13">
        <f>+'Routes en reistijden'!Y28</f>
        <v>0</v>
      </c>
      <c r="AB29" s="14">
        <f>+'Routes en reistijden'!Z28</f>
        <v>0</v>
      </c>
    </row>
    <row r="30" spans="1:28" x14ac:dyDescent="0.25">
      <c r="B30" t="s">
        <v>62</v>
      </c>
      <c r="C30" s="64">
        <f>+Distributie!D380</f>
        <v>171360.85242510823</v>
      </c>
      <c r="D30" s="82">
        <f t="shared" si="3"/>
        <v>171360.85242510823</v>
      </c>
      <c r="E30" s="13">
        <f>+'Routes en reistijden'!C29</f>
        <v>0</v>
      </c>
      <c r="F30" s="13">
        <f>+'Routes en reistijden'!D29</f>
        <v>0</v>
      </c>
      <c r="G30" s="13">
        <f>+'Routes en reistijden'!E29</f>
        <v>0</v>
      </c>
      <c r="H30" s="13">
        <f>+'Routes en reistijden'!F29</f>
        <v>0</v>
      </c>
      <c r="I30" s="13">
        <f>+'Routes en reistijden'!G29</f>
        <v>0</v>
      </c>
      <c r="J30" s="13">
        <f>+'Routes en reistijden'!H29</f>
        <v>0</v>
      </c>
      <c r="K30" s="13">
        <f>+'Routes en reistijden'!I29</f>
        <v>0</v>
      </c>
      <c r="L30" s="13">
        <f>+'Routes en reistijden'!J29</f>
        <v>0</v>
      </c>
      <c r="M30" s="13">
        <f>+'Routes en reistijden'!K29</f>
        <v>0</v>
      </c>
      <c r="N30" s="13">
        <f>+'Routes en reistijden'!L29</f>
        <v>0</v>
      </c>
      <c r="O30" s="13">
        <f>+'Routes en reistijden'!M29</f>
        <v>0</v>
      </c>
      <c r="P30" s="13">
        <f>+'Routes en reistijden'!N29</f>
        <v>1</v>
      </c>
      <c r="Q30" s="13">
        <f>+'Routes en reistijden'!O29</f>
        <v>0</v>
      </c>
      <c r="R30" s="13">
        <f>+'Routes en reistijden'!P29</f>
        <v>0</v>
      </c>
      <c r="S30" s="13">
        <f>+'Routes en reistijden'!Q29</f>
        <v>0</v>
      </c>
      <c r="T30" s="13">
        <f>+'Routes en reistijden'!R29</f>
        <v>0</v>
      </c>
      <c r="U30" s="13">
        <f>+'Routes en reistijden'!S29</f>
        <v>0</v>
      </c>
      <c r="V30" s="13">
        <f>+'Routes en reistijden'!T29</f>
        <v>0</v>
      </c>
      <c r="W30" s="13">
        <f>+'Routes en reistijden'!U29</f>
        <v>0</v>
      </c>
      <c r="X30" s="13">
        <f>+'Routes en reistijden'!V29</f>
        <v>0</v>
      </c>
      <c r="Y30" s="13">
        <f>+'Routes en reistijden'!W29</f>
        <v>0</v>
      </c>
      <c r="Z30" s="13">
        <f>+'Routes en reistijden'!X29</f>
        <v>0</v>
      </c>
      <c r="AA30" s="13">
        <f>+'Routes en reistijden'!Y29</f>
        <v>0</v>
      </c>
      <c r="AB30" s="14">
        <f>+'Routes en reistijden'!Z29</f>
        <v>0</v>
      </c>
    </row>
    <row r="31" spans="1:28" x14ac:dyDescent="0.25">
      <c r="B31" t="s">
        <v>63</v>
      </c>
      <c r="C31" s="64">
        <f>+Distributie!E380</f>
        <v>1203800.6063736733</v>
      </c>
      <c r="D31" s="82">
        <f t="shared" si="3"/>
        <v>1203800.6063736733</v>
      </c>
      <c r="E31" s="13">
        <f>+'Routes en reistijden'!C30</f>
        <v>0</v>
      </c>
      <c r="F31" s="13">
        <f>+'Routes en reistijden'!D30</f>
        <v>0</v>
      </c>
      <c r="G31" s="13">
        <f>+'Routes en reistijden'!E30</f>
        <v>0</v>
      </c>
      <c r="H31" s="13">
        <f>+'Routes en reistijden'!F30</f>
        <v>0</v>
      </c>
      <c r="I31" s="13">
        <f>+'Routes en reistijden'!G30</f>
        <v>0</v>
      </c>
      <c r="J31" s="13">
        <f>+'Routes en reistijden'!H30</f>
        <v>0</v>
      </c>
      <c r="K31" s="13">
        <f>+'Routes en reistijden'!I30</f>
        <v>0</v>
      </c>
      <c r="L31" s="13">
        <f>+'Routes en reistijden'!J30</f>
        <v>0</v>
      </c>
      <c r="M31" s="13">
        <f>+'Routes en reistijden'!K30</f>
        <v>0</v>
      </c>
      <c r="N31" s="13">
        <f>+'Routes en reistijden'!L30</f>
        <v>0</v>
      </c>
      <c r="O31" s="13">
        <f>+'Routes en reistijden'!M30</f>
        <v>0</v>
      </c>
      <c r="P31" s="13">
        <f>+'Routes en reistijden'!N30</f>
        <v>0</v>
      </c>
      <c r="Q31" s="13">
        <f>+'Routes en reistijden'!O30</f>
        <v>0</v>
      </c>
      <c r="R31" s="13">
        <f>+'Routes en reistijden'!P30</f>
        <v>0</v>
      </c>
      <c r="S31" s="13">
        <f>+'Routes en reistijden'!Q30</f>
        <v>0</v>
      </c>
      <c r="T31" s="13">
        <f>+'Routes en reistijden'!R30</f>
        <v>0</v>
      </c>
      <c r="U31" s="13">
        <f>+'Routes en reistijden'!S30</f>
        <v>0</v>
      </c>
      <c r="V31" s="13">
        <f>+'Routes en reistijden'!T30</f>
        <v>0</v>
      </c>
      <c r="W31" s="13">
        <f>+'Routes en reistijden'!U30</f>
        <v>0</v>
      </c>
      <c r="X31" s="13">
        <f>+'Routes en reistijden'!V30</f>
        <v>0</v>
      </c>
      <c r="Y31" s="13">
        <f>+'Routes en reistijden'!W30</f>
        <v>0</v>
      </c>
      <c r="Z31" s="13">
        <f>+'Routes en reistijden'!X30</f>
        <v>0</v>
      </c>
      <c r="AA31" s="13">
        <f>+'Routes en reistijden'!Y30</f>
        <v>0</v>
      </c>
      <c r="AB31" s="14">
        <f>+'Routes en reistijden'!Z30</f>
        <v>0</v>
      </c>
    </row>
    <row r="32" spans="1:28" x14ac:dyDescent="0.25">
      <c r="B32" t="s">
        <v>64</v>
      </c>
      <c r="C32" s="64">
        <f>+Distributie!F380</f>
        <v>111060.20980809006</v>
      </c>
      <c r="D32" s="82">
        <f t="shared" si="3"/>
        <v>111060.20980809006</v>
      </c>
      <c r="E32" s="13">
        <f>+'Routes en reistijden'!C31</f>
        <v>0</v>
      </c>
      <c r="F32" s="13">
        <f>+'Routes en reistijden'!D31</f>
        <v>0</v>
      </c>
      <c r="G32" s="13">
        <f>+'Routes en reistijden'!E31</f>
        <v>0</v>
      </c>
      <c r="H32" s="13">
        <f>+'Routes en reistijden'!F31</f>
        <v>0</v>
      </c>
      <c r="I32" s="13">
        <f>+'Routes en reistijden'!G31</f>
        <v>0</v>
      </c>
      <c r="J32" s="13">
        <f>+'Routes en reistijden'!H31</f>
        <v>0</v>
      </c>
      <c r="K32" s="13">
        <f>+'Routes en reistijden'!I31</f>
        <v>0</v>
      </c>
      <c r="L32" s="13">
        <f>+'Routes en reistijden'!J31</f>
        <v>0</v>
      </c>
      <c r="M32" s="13">
        <f>+'Routes en reistijden'!K31</f>
        <v>0</v>
      </c>
      <c r="N32" s="13">
        <f>+'Routes en reistijden'!L31</f>
        <v>1</v>
      </c>
      <c r="O32" s="13">
        <f>+'Routes en reistijden'!M31</f>
        <v>0</v>
      </c>
      <c r="P32" s="13">
        <f>+'Routes en reistijden'!N31</f>
        <v>0</v>
      </c>
      <c r="Q32" s="13">
        <f>+'Routes en reistijden'!O31</f>
        <v>0</v>
      </c>
      <c r="R32" s="13">
        <f>+'Routes en reistijden'!P31</f>
        <v>0</v>
      </c>
      <c r="S32" s="13">
        <f>+'Routes en reistijden'!Q31</f>
        <v>0</v>
      </c>
      <c r="T32" s="13">
        <f>+'Routes en reistijden'!R31</f>
        <v>0</v>
      </c>
      <c r="U32" s="13">
        <f>+'Routes en reistijden'!S31</f>
        <v>0</v>
      </c>
      <c r="V32" s="13">
        <f>+'Routes en reistijden'!T31</f>
        <v>0</v>
      </c>
      <c r="W32" s="13">
        <f>+'Routes en reistijden'!U31</f>
        <v>0</v>
      </c>
      <c r="X32" s="13">
        <f>+'Routes en reistijden'!V31</f>
        <v>0</v>
      </c>
      <c r="Y32" s="13">
        <f>+'Routes en reistijden'!W31</f>
        <v>0</v>
      </c>
      <c r="Z32" s="13">
        <f>+'Routes en reistijden'!X31</f>
        <v>0</v>
      </c>
      <c r="AA32" s="13">
        <f>+'Routes en reistijden'!Y31</f>
        <v>0</v>
      </c>
      <c r="AB32" s="14">
        <f>+'Routes en reistijden'!Z31</f>
        <v>0</v>
      </c>
    </row>
    <row r="33" spans="1:28" x14ac:dyDescent="0.25">
      <c r="B33" t="s">
        <v>65</v>
      </c>
      <c r="C33" s="64">
        <f>+Distributie!G380</f>
        <v>56249.50138229147</v>
      </c>
      <c r="D33" s="82">
        <f t="shared" si="3"/>
        <v>56249.50138229147</v>
      </c>
      <c r="E33" s="13">
        <f>+'Routes en reistijden'!C32</f>
        <v>0</v>
      </c>
      <c r="F33" s="13">
        <f>+'Routes en reistijden'!D32</f>
        <v>0</v>
      </c>
      <c r="G33" s="13">
        <f>+'Routes en reistijden'!E32</f>
        <v>0</v>
      </c>
      <c r="H33" s="13">
        <f>+'Routes en reistijden'!F32</f>
        <v>0</v>
      </c>
      <c r="I33" s="13">
        <f>+'Routes en reistijden'!G32</f>
        <v>0</v>
      </c>
      <c r="J33" s="13">
        <f>+'Routes en reistijden'!H32</f>
        <v>0</v>
      </c>
      <c r="K33" s="13">
        <f>+'Routes en reistijden'!I32</f>
        <v>0</v>
      </c>
      <c r="L33" s="13">
        <f>+'Routes en reistijden'!J32</f>
        <v>0</v>
      </c>
      <c r="M33" s="13">
        <f>+'Routes en reistijden'!K32</f>
        <v>0</v>
      </c>
      <c r="N33" s="13">
        <f>+'Routes en reistijden'!L32</f>
        <v>0</v>
      </c>
      <c r="O33" s="13">
        <f>+'Routes en reistijden'!M32</f>
        <v>0</v>
      </c>
      <c r="P33" s="13">
        <f>+'Routes en reistijden'!N32</f>
        <v>0</v>
      </c>
      <c r="Q33" s="13">
        <f>+'Routes en reistijden'!O32</f>
        <v>0</v>
      </c>
      <c r="R33" s="13">
        <f>+'Routes en reistijden'!P32</f>
        <v>0</v>
      </c>
      <c r="S33" s="13">
        <f>+'Routes en reistijden'!Q32</f>
        <v>0</v>
      </c>
      <c r="T33" s="13">
        <f>+'Routes en reistijden'!R32</f>
        <v>0</v>
      </c>
      <c r="U33" s="13">
        <f>+'Routes en reistijden'!S32</f>
        <v>0</v>
      </c>
      <c r="V33" s="13">
        <f>+'Routes en reistijden'!T32</f>
        <v>1</v>
      </c>
      <c r="W33" s="13">
        <f>+'Routes en reistijden'!U32</f>
        <v>0</v>
      </c>
      <c r="X33" s="13">
        <f>+'Routes en reistijden'!V32</f>
        <v>0</v>
      </c>
      <c r="Y33" s="13">
        <f>+'Routes en reistijden'!W32</f>
        <v>0</v>
      </c>
      <c r="Z33" s="13">
        <f>+'Routes en reistijden'!X32</f>
        <v>0</v>
      </c>
      <c r="AA33" s="13">
        <f>+'Routes en reistijden'!Y32</f>
        <v>0</v>
      </c>
      <c r="AB33" s="14">
        <f>+'Routes en reistijden'!Z32</f>
        <v>0</v>
      </c>
    </row>
    <row r="34" spans="1:28" x14ac:dyDescent="0.25">
      <c r="B34" t="s">
        <v>59</v>
      </c>
      <c r="C34" s="64">
        <f>+Distributie!H380</f>
        <v>35842.301758494083</v>
      </c>
      <c r="D34" s="82">
        <f t="shared" si="3"/>
        <v>35842.301758494083</v>
      </c>
      <c r="E34" s="13">
        <f>+'Routes en reistijden'!C33</f>
        <v>0</v>
      </c>
      <c r="F34" s="13">
        <f>+'Routes en reistijden'!D33</f>
        <v>0</v>
      </c>
      <c r="G34" s="13">
        <f>+'Routes en reistijden'!E33</f>
        <v>0</v>
      </c>
      <c r="H34" s="13">
        <f>+'Routes en reistijden'!F33</f>
        <v>0</v>
      </c>
      <c r="I34" s="13">
        <f>+'Routes en reistijden'!G33</f>
        <v>1</v>
      </c>
      <c r="J34" s="13">
        <f>+'Routes en reistijden'!H33</f>
        <v>0</v>
      </c>
      <c r="K34" s="13">
        <f>+'Routes en reistijden'!I33</f>
        <v>0</v>
      </c>
      <c r="L34" s="13">
        <f>+'Routes en reistijden'!J33</f>
        <v>0</v>
      </c>
      <c r="M34" s="13">
        <f>+'Routes en reistijden'!K33</f>
        <v>0</v>
      </c>
      <c r="N34" s="13">
        <f>+'Routes en reistijden'!L33</f>
        <v>1</v>
      </c>
      <c r="O34" s="13">
        <f>+'Routes en reistijden'!M33</f>
        <v>0</v>
      </c>
      <c r="P34" s="13">
        <f>+'Routes en reistijden'!N33</f>
        <v>0</v>
      </c>
      <c r="Q34" s="13">
        <f>+'Routes en reistijden'!O33</f>
        <v>0</v>
      </c>
      <c r="R34" s="13">
        <f>+'Routes en reistijden'!P33</f>
        <v>0</v>
      </c>
      <c r="S34" s="13">
        <f>+'Routes en reistijden'!Q33</f>
        <v>0</v>
      </c>
      <c r="T34" s="13">
        <f>+'Routes en reistijden'!R33</f>
        <v>0</v>
      </c>
      <c r="U34" s="13">
        <f>+'Routes en reistijden'!S33</f>
        <v>0</v>
      </c>
      <c r="V34" s="13">
        <f>+'Routes en reistijden'!T33</f>
        <v>0</v>
      </c>
      <c r="W34" s="13">
        <f>+'Routes en reistijden'!U33</f>
        <v>0</v>
      </c>
      <c r="X34" s="13">
        <f>+'Routes en reistijden'!V33</f>
        <v>0</v>
      </c>
      <c r="Y34" s="13">
        <f>+'Routes en reistijden'!W33</f>
        <v>0</v>
      </c>
      <c r="Z34" s="13">
        <f>+'Routes en reistijden'!X33</f>
        <v>0</v>
      </c>
      <c r="AA34" s="13">
        <f>+'Routes en reistijden'!Y33</f>
        <v>0</v>
      </c>
      <c r="AB34" s="14">
        <f>+'Routes en reistijden'!Z33</f>
        <v>0</v>
      </c>
    </row>
    <row r="35" spans="1:28" x14ac:dyDescent="0.25">
      <c r="B35" t="s">
        <v>60</v>
      </c>
      <c r="C35" s="64">
        <f>+Distributie!I380</f>
        <v>23265.431714437109</v>
      </c>
      <c r="D35" s="82">
        <f t="shared" si="3"/>
        <v>23265.431714437109</v>
      </c>
      <c r="E35" s="13">
        <f>+'Routes en reistijden'!C34</f>
        <v>0</v>
      </c>
      <c r="F35" s="13">
        <f>+'Routes en reistijden'!D34</f>
        <v>0</v>
      </c>
      <c r="G35" s="13">
        <f>+'Routes en reistijden'!E34</f>
        <v>0</v>
      </c>
      <c r="H35" s="13">
        <f>+'Routes en reistijden'!F34</f>
        <v>0</v>
      </c>
      <c r="I35" s="13">
        <f>+'Routes en reistijden'!G34</f>
        <v>0</v>
      </c>
      <c r="J35" s="13">
        <f>+'Routes en reistijden'!H34</f>
        <v>0</v>
      </c>
      <c r="K35" s="13">
        <f>+'Routes en reistijden'!I34</f>
        <v>0</v>
      </c>
      <c r="L35" s="13">
        <f>+'Routes en reistijden'!J34</f>
        <v>0</v>
      </c>
      <c r="M35" s="13">
        <f>+'Routes en reistijden'!K34</f>
        <v>0</v>
      </c>
      <c r="N35" s="13">
        <f>+'Routes en reistijden'!L34</f>
        <v>0</v>
      </c>
      <c r="O35" s="13">
        <f>+'Routes en reistijden'!M34</f>
        <v>0</v>
      </c>
      <c r="P35" s="13">
        <f>+'Routes en reistijden'!N34</f>
        <v>0</v>
      </c>
      <c r="Q35" s="13">
        <f>+'Routes en reistijden'!O34</f>
        <v>0</v>
      </c>
      <c r="R35" s="13">
        <f>+'Routes en reistijden'!P34</f>
        <v>0</v>
      </c>
      <c r="S35" s="13">
        <f>+'Routes en reistijden'!Q34</f>
        <v>0</v>
      </c>
      <c r="T35" s="13">
        <f>+'Routes en reistijden'!R34</f>
        <v>0</v>
      </c>
      <c r="U35" s="13">
        <f>+'Routes en reistijden'!S34</f>
        <v>0</v>
      </c>
      <c r="V35" s="13">
        <f>+'Routes en reistijden'!T34</f>
        <v>0</v>
      </c>
      <c r="W35" s="13">
        <f>+'Routes en reistijden'!U34</f>
        <v>0</v>
      </c>
      <c r="X35" s="13">
        <f>+'Routes en reistijden'!V34</f>
        <v>0</v>
      </c>
      <c r="Y35" s="13">
        <f>+'Routes en reistijden'!W34</f>
        <v>1</v>
      </c>
      <c r="Z35" s="13">
        <f>+'Routes en reistijden'!X34</f>
        <v>0</v>
      </c>
      <c r="AA35" s="13">
        <f>+'Routes en reistijden'!Y34</f>
        <v>0</v>
      </c>
      <c r="AB35" s="14">
        <f>+'Routes en reistijden'!Z34</f>
        <v>0</v>
      </c>
    </row>
    <row r="36" spans="1:28" x14ac:dyDescent="0.25">
      <c r="B36" t="s">
        <v>66</v>
      </c>
      <c r="C36" s="64">
        <f>+Distributie!J380</f>
        <v>9305.4508174627263</v>
      </c>
      <c r="D36" s="82">
        <f t="shared" si="3"/>
        <v>9305.4508174627263</v>
      </c>
      <c r="E36" s="13">
        <f>+'Routes en reistijden'!C35</f>
        <v>0</v>
      </c>
      <c r="F36" s="13">
        <f>+'Routes en reistijden'!D35</f>
        <v>0</v>
      </c>
      <c r="G36" s="13">
        <f>+'Routes en reistijden'!E35</f>
        <v>0</v>
      </c>
      <c r="H36" s="13">
        <f>+'Routes en reistijden'!F35</f>
        <v>0</v>
      </c>
      <c r="I36" s="13">
        <f>+'Routes en reistijden'!G35</f>
        <v>0</v>
      </c>
      <c r="J36" s="13">
        <f>+'Routes en reistijden'!H35</f>
        <v>0</v>
      </c>
      <c r="K36" s="13">
        <f>+'Routes en reistijden'!I35</f>
        <v>0</v>
      </c>
      <c r="L36" s="13">
        <f>+'Routes en reistijden'!J35</f>
        <v>0</v>
      </c>
      <c r="M36" s="13">
        <f>+'Routes en reistijden'!K35</f>
        <v>0</v>
      </c>
      <c r="N36" s="13">
        <f>+'Routes en reistijden'!L35</f>
        <v>0</v>
      </c>
      <c r="O36" s="13">
        <f>+'Routes en reistijden'!M35</f>
        <v>0</v>
      </c>
      <c r="P36" s="13">
        <f>+'Routes en reistijden'!N35</f>
        <v>0</v>
      </c>
      <c r="Q36" s="13">
        <f>+'Routes en reistijden'!O35</f>
        <v>0</v>
      </c>
      <c r="R36" s="13">
        <f>+'Routes en reistijden'!P35</f>
        <v>0</v>
      </c>
      <c r="S36" s="13">
        <f>+'Routes en reistijden'!Q35</f>
        <v>0</v>
      </c>
      <c r="T36" s="13">
        <f>+'Routes en reistijden'!R35</f>
        <v>0</v>
      </c>
      <c r="U36" s="13">
        <f>+'Routes en reistijden'!S35</f>
        <v>0</v>
      </c>
      <c r="V36" s="13">
        <f>+'Routes en reistijden'!T35</f>
        <v>0</v>
      </c>
      <c r="W36" s="13">
        <f>+'Routes en reistijden'!U35</f>
        <v>1</v>
      </c>
      <c r="X36" s="13">
        <f>+'Routes en reistijden'!V35</f>
        <v>0</v>
      </c>
      <c r="Y36" s="13">
        <f>+'Routes en reistijden'!W35</f>
        <v>0</v>
      </c>
      <c r="Z36" s="13">
        <f>+'Routes en reistijden'!X35</f>
        <v>0</v>
      </c>
      <c r="AA36" s="13">
        <f>+'Routes en reistijden'!Y35</f>
        <v>0</v>
      </c>
      <c r="AB36" s="14">
        <f>+'Routes en reistijden'!Z35</f>
        <v>0</v>
      </c>
    </row>
    <row r="37" spans="1:28" x14ac:dyDescent="0.25">
      <c r="A37" t="s">
        <v>64</v>
      </c>
      <c r="B37" t="s">
        <v>61</v>
      </c>
      <c r="C37" s="64">
        <f>+Distributie!C381</f>
        <v>3501.9618716626519</v>
      </c>
      <c r="D37" s="82">
        <f t="shared" si="3"/>
        <v>3501.9618716626519</v>
      </c>
      <c r="E37" s="13">
        <f>+'Routes en reistijden'!C36</f>
        <v>0</v>
      </c>
      <c r="F37" s="13">
        <f>+'Routes en reistijden'!D36</f>
        <v>1</v>
      </c>
      <c r="G37" s="13">
        <f>+'Routes en reistijden'!E36</f>
        <v>0</v>
      </c>
      <c r="H37" s="13">
        <f>+'Routes en reistijden'!F36</f>
        <v>1</v>
      </c>
      <c r="I37" s="13">
        <f>+'Routes en reistijden'!G36</f>
        <v>0</v>
      </c>
      <c r="J37" s="13">
        <f>+'Routes en reistijden'!H36</f>
        <v>0</v>
      </c>
      <c r="K37" s="13">
        <f>+'Routes en reistijden'!I36</f>
        <v>0</v>
      </c>
      <c r="L37" s="13">
        <f>+'Routes en reistijden'!J36</f>
        <v>0</v>
      </c>
      <c r="M37" s="13">
        <f>+'Routes en reistijden'!K36</f>
        <v>0</v>
      </c>
      <c r="N37" s="13">
        <f>+'Routes en reistijden'!L36</f>
        <v>0</v>
      </c>
      <c r="O37" s="13">
        <f>+'Routes en reistijden'!M36</f>
        <v>0</v>
      </c>
      <c r="P37" s="13">
        <f>+'Routes en reistijden'!N36</f>
        <v>0</v>
      </c>
      <c r="Q37" s="13">
        <f>+'Routes en reistijden'!O36</f>
        <v>0</v>
      </c>
      <c r="R37" s="13">
        <f>+'Routes en reistijden'!P36</f>
        <v>0</v>
      </c>
      <c r="S37" s="13">
        <f>+'Routes en reistijden'!Q36</f>
        <v>0</v>
      </c>
      <c r="T37" s="13">
        <f>+'Routes en reistijden'!R36</f>
        <v>0</v>
      </c>
      <c r="U37" s="13">
        <f>+'Routes en reistijden'!S36</f>
        <v>0</v>
      </c>
      <c r="V37" s="13">
        <f>+'Routes en reistijden'!T36</f>
        <v>0</v>
      </c>
      <c r="W37" s="13">
        <f>+'Routes en reistijden'!U36</f>
        <v>0</v>
      </c>
      <c r="X37" s="13">
        <f>+'Routes en reistijden'!V36</f>
        <v>0</v>
      </c>
      <c r="Y37" s="13">
        <f>+'Routes en reistijden'!W36</f>
        <v>0</v>
      </c>
      <c r="Z37" s="13">
        <f>+'Routes en reistijden'!X36</f>
        <v>0</v>
      </c>
      <c r="AA37" s="13">
        <f>+'Routes en reistijden'!Y36</f>
        <v>0</v>
      </c>
      <c r="AB37" s="14">
        <f>+'Routes en reistijden'!Z36</f>
        <v>0</v>
      </c>
    </row>
    <row r="38" spans="1:28" x14ac:dyDescent="0.25">
      <c r="B38" t="s">
        <v>62</v>
      </c>
      <c r="C38" s="64">
        <f>+Distributie!D381</f>
        <v>63345.440004001648</v>
      </c>
      <c r="D38" s="82">
        <f t="shared" si="3"/>
        <v>63345.440004001648</v>
      </c>
      <c r="E38" s="13">
        <f>+'Routes en reistijden'!C37</f>
        <v>0</v>
      </c>
      <c r="F38" s="13">
        <f>+'Routes en reistijden'!D37</f>
        <v>0</v>
      </c>
      <c r="G38" s="13">
        <f>+'Routes en reistijden'!E37</f>
        <v>0</v>
      </c>
      <c r="H38" s="13">
        <f>+'Routes en reistijden'!F37</f>
        <v>1</v>
      </c>
      <c r="I38" s="13">
        <f>+'Routes en reistijden'!G37</f>
        <v>0</v>
      </c>
      <c r="J38" s="13">
        <f>+'Routes en reistijden'!H37</f>
        <v>0</v>
      </c>
      <c r="K38" s="13">
        <f>+'Routes en reistijden'!I37</f>
        <v>0</v>
      </c>
      <c r="L38" s="13">
        <f>+'Routes en reistijden'!J37</f>
        <v>0</v>
      </c>
      <c r="M38" s="13">
        <f>+'Routes en reistijden'!K37</f>
        <v>0</v>
      </c>
      <c r="N38" s="13">
        <f>+'Routes en reistijden'!L37</f>
        <v>0</v>
      </c>
      <c r="O38" s="13">
        <f>+'Routes en reistijden'!M37</f>
        <v>0</v>
      </c>
      <c r="P38" s="13">
        <f>+'Routes en reistijden'!N37</f>
        <v>0</v>
      </c>
      <c r="Q38" s="13">
        <f>+'Routes en reistijden'!O37</f>
        <v>0</v>
      </c>
      <c r="R38" s="13">
        <f>+'Routes en reistijden'!P37</f>
        <v>0</v>
      </c>
      <c r="S38" s="13">
        <f>+'Routes en reistijden'!Q37</f>
        <v>0</v>
      </c>
      <c r="T38" s="13">
        <f>+'Routes en reistijden'!R37</f>
        <v>0</v>
      </c>
      <c r="U38" s="13">
        <f>+'Routes en reistijden'!S37</f>
        <v>0</v>
      </c>
      <c r="V38" s="13">
        <f>+'Routes en reistijden'!T37</f>
        <v>0</v>
      </c>
      <c r="W38" s="13">
        <f>+'Routes en reistijden'!U37</f>
        <v>0</v>
      </c>
      <c r="X38" s="13">
        <f>+'Routes en reistijden'!V37</f>
        <v>0</v>
      </c>
      <c r="Y38" s="13">
        <f>+'Routes en reistijden'!W37</f>
        <v>0</v>
      </c>
      <c r="Z38" s="13">
        <f>+'Routes en reistijden'!X37</f>
        <v>0</v>
      </c>
      <c r="AA38" s="13">
        <f>+'Routes en reistijden'!Y37</f>
        <v>0</v>
      </c>
      <c r="AB38" s="14">
        <f>+'Routes en reistijden'!Z37</f>
        <v>0</v>
      </c>
    </row>
    <row r="39" spans="1:28" x14ac:dyDescent="0.25">
      <c r="B39" t="s">
        <v>63</v>
      </c>
      <c r="C39" s="64">
        <f>+Distributie!E381</f>
        <v>111249.56197500089</v>
      </c>
      <c r="D39" s="82">
        <f t="shared" si="3"/>
        <v>111249.56197500089</v>
      </c>
      <c r="E39" s="13">
        <f>+'Routes en reistijden'!C38</f>
        <v>0</v>
      </c>
      <c r="F39" s="13">
        <f>+'Routes en reistijden'!D38</f>
        <v>0</v>
      </c>
      <c r="G39" s="13">
        <f>+'Routes en reistijden'!E38</f>
        <v>0</v>
      </c>
      <c r="H39" s="13">
        <f>+'Routes en reistijden'!F38</f>
        <v>0</v>
      </c>
      <c r="I39" s="13">
        <f>+'Routes en reistijden'!G38</f>
        <v>0</v>
      </c>
      <c r="J39" s="13">
        <f>+'Routes en reistijden'!H38</f>
        <v>0</v>
      </c>
      <c r="K39" s="13">
        <f>+'Routes en reistijden'!I38</f>
        <v>0</v>
      </c>
      <c r="L39" s="13">
        <f>+'Routes en reistijden'!J38</f>
        <v>0</v>
      </c>
      <c r="M39" s="13">
        <f>+'Routes en reistijden'!K38</f>
        <v>1</v>
      </c>
      <c r="N39" s="13">
        <f>+'Routes en reistijden'!L38</f>
        <v>0</v>
      </c>
      <c r="O39" s="13">
        <f>+'Routes en reistijden'!M38</f>
        <v>0</v>
      </c>
      <c r="P39" s="13">
        <f>+'Routes en reistijden'!N38</f>
        <v>0</v>
      </c>
      <c r="Q39" s="13">
        <f>+'Routes en reistijden'!O38</f>
        <v>0</v>
      </c>
      <c r="R39" s="13">
        <f>+'Routes en reistijden'!P38</f>
        <v>0</v>
      </c>
      <c r="S39" s="13">
        <f>+'Routes en reistijden'!Q38</f>
        <v>0</v>
      </c>
      <c r="T39" s="13">
        <f>+'Routes en reistijden'!R38</f>
        <v>0</v>
      </c>
      <c r="U39" s="13">
        <f>+'Routes en reistijden'!S38</f>
        <v>0</v>
      </c>
      <c r="V39" s="13">
        <f>+'Routes en reistijden'!T38</f>
        <v>0</v>
      </c>
      <c r="W39" s="13">
        <f>+'Routes en reistijden'!U38</f>
        <v>0</v>
      </c>
      <c r="X39" s="13">
        <f>+'Routes en reistijden'!V38</f>
        <v>0</v>
      </c>
      <c r="Y39" s="13">
        <f>+'Routes en reistijden'!W38</f>
        <v>0</v>
      </c>
      <c r="Z39" s="13">
        <f>+'Routes en reistijden'!X38</f>
        <v>0</v>
      </c>
      <c r="AA39" s="13">
        <f>+'Routes en reistijden'!Y38</f>
        <v>0</v>
      </c>
      <c r="AB39" s="14">
        <f>+'Routes en reistijden'!Z38</f>
        <v>0</v>
      </c>
    </row>
    <row r="40" spans="1:28" x14ac:dyDescent="0.25">
      <c r="B40" t="s">
        <v>64</v>
      </c>
      <c r="C40" s="64">
        <f>+Distributie!F381</f>
        <v>456162.65051000449</v>
      </c>
      <c r="D40" s="82">
        <f t="shared" si="3"/>
        <v>456162.65051000449</v>
      </c>
      <c r="E40" s="13">
        <f>+'Routes en reistijden'!C39</f>
        <v>0</v>
      </c>
      <c r="F40" s="13">
        <f>+'Routes en reistijden'!D39</f>
        <v>0</v>
      </c>
      <c r="G40" s="13">
        <f>+'Routes en reistijden'!E39</f>
        <v>0</v>
      </c>
      <c r="H40" s="13">
        <f>+'Routes en reistijden'!F39</f>
        <v>0</v>
      </c>
      <c r="I40" s="13">
        <f>+'Routes en reistijden'!G39</f>
        <v>0</v>
      </c>
      <c r="J40" s="13">
        <f>+'Routes en reistijden'!H39</f>
        <v>0</v>
      </c>
      <c r="K40" s="13">
        <f>+'Routes en reistijden'!I39</f>
        <v>0</v>
      </c>
      <c r="L40" s="13">
        <f>+'Routes en reistijden'!J39</f>
        <v>0</v>
      </c>
      <c r="M40" s="13">
        <f>+'Routes en reistijden'!K39</f>
        <v>0</v>
      </c>
      <c r="N40" s="13">
        <f>+'Routes en reistijden'!L39</f>
        <v>0</v>
      </c>
      <c r="O40" s="13">
        <f>+'Routes en reistijden'!M39</f>
        <v>0</v>
      </c>
      <c r="P40" s="13">
        <f>+'Routes en reistijden'!N39</f>
        <v>0</v>
      </c>
      <c r="Q40" s="13">
        <f>+'Routes en reistijden'!O39</f>
        <v>0</v>
      </c>
      <c r="R40" s="13">
        <f>+'Routes en reistijden'!P39</f>
        <v>0</v>
      </c>
      <c r="S40" s="13">
        <f>+'Routes en reistijden'!Q39</f>
        <v>0</v>
      </c>
      <c r="T40" s="13">
        <f>+'Routes en reistijden'!R39</f>
        <v>0</v>
      </c>
      <c r="U40" s="13">
        <f>+'Routes en reistijden'!S39</f>
        <v>0</v>
      </c>
      <c r="V40" s="13">
        <f>+'Routes en reistijden'!T39</f>
        <v>0</v>
      </c>
      <c r="W40" s="13">
        <f>+'Routes en reistijden'!U39</f>
        <v>0</v>
      </c>
      <c r="X40" s="13">
        <f>+'Routes en reistijden'!V39</f>
        <v>0</v>
      </c>
      <c r="Y40" s="13">
        <f>+'Routes en reistijden'!W39</f>
        <v>0</v>
      </c>
      <c r="Z40" s="13">
        <f>+'Routes en reistijden'!X39</f>
        <v>0</v>
      </c>
      <c r="AA40" s="13">
        <f>+'Routes en reistijden'!Y39</f>
        <v>0</v>
      </c>
      <c r="AB40" s="14">
        <f>+'Routes en reistijden'!Z39</f>
        <v>0</v>
      </c>
    </row>
    <row r="41" spans="1:28" x14ac:dyDescent="0.25">
      <c r="B41" t="s">
        <v>65</v>
      </c>
      <c r="C41" s="64">
        <f>+Distributie!G381</f>
        <v>7874.367682421951</v>
      </c>
      <c r="D41" s="82">
        <f t="shared" si="3"/>
        <v>7874.367682421951</v>
      </c>
      <c r="E41" s="13">
        <f>+'Routes en reistijden'!C40</f>
        <v>0</v>
      </c>
      <c r="F41" s="13">
        <f>+'Routes en reistijden'!D40</f>
        <v>0</v>
      </c>
      <c r="G41" s="13">
        <f>+'Routes en reistijden'!E40</f>
        <v>0</v>
      </c>
      <c r="H41" s="13">
        <f>+'Routes en reistijden'!F40</f>
        <v>0</v>
      </c>
      <c r="I41" s="13">
        <f>+'Routes en reistijden'!G40</f>
        <v>0</v>
      </c>
      <c r="J41" s="13">
        <f>+'Routes en reistijden'!H40</f>
        <v>0</v>
      </c>
      <c r="K41" s="13">
        <f>+'Routes en reistijden'!I40</f>
        <v>0</v>
      </c>
      <c r="L41" s="13">
        <f>+'Routes en reistijden'!J40</f>
        <v>0</v>
      </c>
      <c r="M41" s="13">
        <f>+'Routes en reistijden'!K40</f>
        <v>1</v>
      </c>
      <c r="N41" s="13">
        <f>+'Routes en reistijden'!L40</f>
        <v>0</v>
      </c>
      <c r="O41" s="13">
        <f>+'Routes en reistijden'!M40</f>
        <v>0</v>
      </c>
      <c r="P41" s="13">
        <f>+'Routes en reistijden'!N40</f>
        <v>0</v>
      </c>
      <c r="Q41" s="13">
        <f>+'Routes en reistijden'!O40</f>
        <v>0</v>
      </c>
      <c r="R41" s="13">
        <f>+'Routes en reistijden'!P40</f>
        <v>0</v>
      </c>
      <c r="S41" s="13">
        <f>+'Routes en reistijden'!Q40</f>
        <v>0</v>
      </c>
      <c r="T41" s="13">
        <f>+'Routes en reistijden'!R40</f>
        <v>0</v>
      </c>
      <c r="U41" s="13">
        <f>+'Routes en reistijden'!S40</f>
        <v>0</v>
      </c>
      <c r="V41" s="13">
        <f>+'Routes en reistijden'!T40</f>
        <v>1</v>
      </c>
      <c r="W41" s="13">
        <f>+'Routes en reistijden'!U40</f>
        <v>0</v>
      </c>
      <c r="X41" s="13">
        <f>+'Routes en reistijden'!V40</f>
        <v>0</v>
      </c>
      <c r="Y41" s="13">
        <f>+'Routes en reistijden'!W40</f>
        <v>0</v>
      </c>
      <c r="Z41" s="13">
        <f>+'Routes en reistijden'!X40</f>
        <v>0</v>
      </c>
      <c r="AA41" s="13">
        <f>+'Routes en reistijden'!Y40</f>
        <v>0</v>
      </c>
      <c r="AB41" s="14">
        <f>+'Routes en reistijden'!Z40</f>
        <v>0</v>
      </c>
    </row>
    <row r="42" spans="1:28" x14ac:dyDescent="0.25">
      <c r="B42" t="s">
        <v>59</v>
      </c>
      <c r="C42" s="64">
        <f>+Distributie!H381</f>
        <v>44533.056601755859</v>
      </c>
      <c r="D42" s="82">
        <f t="shared" si="3"/>
        <v>44533.056601755859</v>
      </c>
      <c r="E42" s="13">
        <f>+'Routes en reistijden'!C41</f>
        <v>0</v>
      </c>
      <c r="F42" s="13">
        <f>+'Routes en reistijden'!D41</f>
        <v>0</v>
      </c>
      <c r="G42" s="13">
        <f>+'Routes en reistijden'!E41</f>
        <v>0</v>
      </c>
      <c r="H42" s="13">
        <f>+'Routes en reistijden'!F41</f>
        <v>0</v>
      </c>
      <c r="I42" s="13">
        <f>+'Routes en reistijden'!G41</f>
        <v>1</v>
      </c>
      <c r="J42" s="13">
        <f>+'Routes en reistijden'!H41</f>
        <v>0</v>
      </c>
      <c r="K42" s="13">
        <f>+'Routes en reistijden'!I41</f>
        <v>0</v>
      </c>
      <c r="L42" s="13">
        <f>+'Routes en reistijden'!J41</f>
        <v>0</v>
      </c>
      <c r="M42" s="13">
        <f>+'Routes en reistijden'!K41</f>
        <v>0</v>
      </c>
      <c r="N42" s="13">
        <f>+'Routes en reistijden'!L41</f>
        <v>0</v>
      </c>
      <c r="O42" s="13">
        <f>+'Routes en reistijden'!M41</f>
        <v>0</v>
      </c>
      <c r="P42" s="13">
        <f>+'Routes en reistijden'!N41</f>
        <v>0</v>
      </c>
      <c r="Q42" s="13">
        <f>+'Routes en reistijden'!O41</f>
        <v>0</v>
      </c>
      <c r="R42" s="13">
        <f>+'Routes en reistijden'!P41</f>
        <v>0</v>
      </c>
      <c r="S42" s="13">
        <f>+'Routes en reistijden'!Q41</f>
        <v>0</v>
      </c>
      <c r="T42" s="13">
        <f>+'Routes en reistijden'!R41</f>
        <v>0</v>
      </c>
      <c r="U42" s="13">
        <f>+'Routes en reistijden'!S41</f>
        <v>0</v>
      </c>
      <c r="V42" s="13">
        <f>+'Routes en reistijden'!T41</f>
        <v>0</v>
      </c>
      <c r="W42" s="13">
        <f>+'Routes en reistijden'!U41</f>
        <v>0</v>
      </c>
      <c r="X42" s="13">
        <f>+'Routes en reistijden'!V41</f>
        <v>0</v>
      </c>
      <c r="Y42" s="13">
        <f>+'Routes en reistijden'!W41</f>
        <v>0</v>
      </c>
      <c r="Z42" s="13">
        <f>+'Routes en reistijden'!X41</f>
        <v>0</v>
      </c>
      <c r="AA42" s="13">
        <f>+'Routes en reistijden'!Y41</f>
        <v>0</v>
      </c>
      <c r="AB42" s="14">
        <f>+'Routes en reistijden'!Z41</f>
        <v>0</v>
      </c>
    </row>
    <row r="43" spans="1:28" x14ac:dyDescent="0.25">
      <c r="B43" t="s">
        <v>60</v>
      </c>
      <c r="C43" s="64">
        <f>+Distributie!I381</f>
        <v>4285.2830034054659</v>
      </c>
      <c r="D43" s="82">
        <f t="shared" si="3"/>
        <v>4285.2830034054659</v>
      </c>
      <c r="E43" s="13">
        <f>+'Routes en reistijden'!C42</f>
        <v>0</v>
      </c>
      <c r="F43" s="13">
        <f>+'Routes en reistijden'!D42</f>
        <v>0</v>
      </c>
      <c r="G43" s="13">
        <f>+'Routes en reistijden'!E42</f>
        <v>0</v>
      </c>
      <c r="H43" s="13">
        <f>+'Routes en reistijden'!F42</f>
        <v>0</v>
      </c>
      <c r="I43" s="13">
        <f>+'Routes en reistijden'!G42</f>
        <v>0</v>
      </c>
      <c r="J43" s="13">
        <f>+'Routes en reistijden'!H42</f>
        <v>0</v>
      </c>
      <c r="K43" s="13">
        <f>+'Routes en reistijden'!I42</f>
        <v>0</v>
      </c>
      <c r="L43" s="13">
        <f>+'Routes en reistijden'!J42</f>
        <v>0</v>
      </c>
      <c r="M43" s="13">
        <f>+'Routes en reistijden'!K42</f>
        <v>1</v>
      </c>
      <c r="N43" s="13">
        <f>+'Routes en reistijden'!L42</f>
        <v>0</v>
      </c>
      <c r="O43" s="13">
        <f>+'Routes en reistijden'!M42</f>
        <v>0</v>
      </c>
      <c r="P43" s="13">
        <f>+'Routes en reistijden'!N42</f>
        <v>0</v>
      </c>
      <c r="Q43" s="13">
        <f>+'Routes en reistijden'!O42</f>
        <v>0</v>
      </c>
      <c r="R43" s="13">
        <f>+'Routes en reistijden'!P42</f>
        <v>0</v>
      </c>
      <c r="S43" s="13">
        <f>+'Routes en reistijden'!Q42</f>
        <v>0</v>
      </c>
      <c r="T43" s="13">
        <f>+'Routes en reistijden'!R42</f>
        <v>0</v>
      </c>
      <c r="U43" s="13">
        <f>+'Routes en reistijden'!S42</f>
        <v>0</v>
      </c>
      <c r="V43" s="13">
        <f>+'Routes en reistijden'!T42</f>
        <v>0</v>
      </c>
      <c r="W43" s="13">
        <f>+'Routes en reistijden'!U42</f>
        <v>0</v>
      </c>
      <c r="X43" s="13">
        <f>+'Routes en reistijden'!V42</f>
        <v>0</v>
      </c>
      <c r="Y43" s="13">
        <f>+'Routes en reistijden'!W42</f>
        <v>1</v>
      </c>
      <c r="Z43" s="13">
        <f>+'Routes en reistijden'!X42</f>
        <v>0</v>
      </c>
      <c r="AA43" s="13">
        <f>+'Routes en reistijden'!Y42</f>
        <v>0</v>
      </c>
      <c r="AB43" s="14">
        <f>+'Routes en reistijden'!Z42</f>
        <v>0</v>
      </c>
    </row>
    <row r="44" spans="1:28" x14ac:dyDescent="0.25">
      <c r="B44" t="s">
        <v>66</v>
      </c>
      <c r="C44" s="64">
        <f>+Distributie!J381</f>
        <v>3439.8631199934671</v>
      </c>
      <c r="D44" s="82">
        <f t="shared" si="3"/>
        <v>3439.8631199934671</v>
      </c>
      <c r="E44" s="13">
        <f>+'Routes en reistijden'!C43</f>
        <v>0</v>
      </c>
      <c r="F44" s="13">
        <f>+'Routes en reistijden'!D43</f>
        <v>0</v>
      </c>
      <c r="G44" s="13">
        <f>+'Routes en reistijden'!E43</f>
        <v>0</v>
      </c>
      <c r="H44" s="13">
        <f>+'Routes en reistijden'!F43</f>
        <v>0</v>
      </c>
      <c r="I44" s="13">
        <f>+'Routes en reistijden'!G43</f>
        <v>1</v>
      </c>
      <c r="J44" s="13">
        <f>+'Routes en reistijden'!H43</f>
        <v>0</v>
      </c>
      <c r="K44" s="13">
        <f>+'Routes en reistijden'!I43</f>
        <v>1</v>
      </c>
      <c r="L44" s="13">
        <f>+'Routes en reistijden'!J43</f>
        <v>0</v>
      </c>
      <c r="M44" s="13">
        <f>+'Routes en reistijden'!K43</f>
        <v>0</v>
      </c>
      <c r="N44" s="13">
        <f>+'Routes en reistijden'!L43</f>
        <v>0</v>
      </c>
      <c r="O44" s="13">
        <f>+'Routes en reistijden'!M43</f>
        <v>0</v>
      </c>
      <c r="P44" s="13">
        <f>+'Routes en reistijden'!N43</f>
        <v>0</v>
      </c>
      <c r="Q44" s="13">
        <f>+'Routes en reistijden'!O43</f>
        <v>0</v>
      </c>
      <c r="R44" s="13">
        <f>+'Routes en reistijden'!P43</f>
        <v>0</v>
      </c>
      <c r="S44" s="13">
        <f>+'Routes en reistijden'!Q43</f>
        <v>0</v>
      </c>
      <c r="T44" s="13">
        <f>+'Routes en reistijden'!R43</f>
        <v>0</v>
      </c>
      <c r="U44" s="13">
        <f>+'Routes en reistijden'!S43</f>
        <v>0</v>
      </c>
      <c r="V44" s="13">
        <f>+'Routes en reistijden'!T43</f>
        <v>0</v>
      </c>
      <c r="W44" s="13">
        <f>+'Routes en reistijden'!U43</f>
        <v>0</v>
      </c>
      <c r="X44" s="13">
        <f>+'Routes en reistijden'!V43</f>
        <v>0</v>
      </c>
      <c r="Y44" s="13">
        <f>+'Routes en reistijden'!W43</f>
        <v>0</v>
      </c>
      <c r="Z44" s="13">
        <f>+'Routes en reistijden'!X43</f>
        <v>0</v>
      </c>
      <c r="AA44" s="13">
        <f>+'Routes en reistijden'!Y43</f>
        <v>0</v>
      </c>
      <c r="AB44" s="14">
        <f>+'Routes en reistijden'!Z43</f>
        <v>0</v>
      </c>
    </row>
    <row r="45" spans="1:28" x14ac:dyDescent="0.25">
      <c r="A45" t="s">
        <v>65</v>
      </c>
      <c r="B45" t="s">
        <v>61</v>
      </c>
      <c r="C45" s="64">
        <f>+Distributie!C382</f>
        <v>6130.4001719984044</v>
      </c>
      <c r="D45" s="82">
        <f t="shared" si="3"/>
        <v>6130.4001719984044</v>
      </c>
      <c r="E45" s="13">
        <f>+'Routes en reistijden'!C44</f>
        <v>0</v>
      </c>
      <c r="F45" s="13">
        <f>+'Routes en reistijden'!D44</f>
        <v>0</v>
      </c>
      <c r="G45" s="13">
        <f>+'Routes en reistijden'!E44</f>
        <v>0</v>
      </c>
      <c r="H45" s="13">
        <f>+'Routes en reistijden'!F44</f>
        <v>0</v>
      </c>
      <c r="I45" s="13">
        <f>+'Routes en reistijden'!G44</f>
        <v>0</v>
      </c>
      <c r="J45" s="13">
        <f>+'Routes en reistijden'!H44</f>
        <v>0</v>
      </c>
      <c r="K45" s="13">
        <f>+'Routes en reistijden'!I44</f>
        <v>0</v>
      </c>
      <c r="L45" s="13">
        <f>+'Routes en reistijden'!J44</f>
        <v>0</v>
      </c>
      <c r="M45" s="13">
        <f>+'Routes en reistijden'!K44</f>
        <v>0</v>
      </c>
      <c r="N45" s="13">
        <f>+'Routes en reistijden'!L44</f>
        <v>0</v>
      </c>
      <c r="O45" s="13">
        <f>+'Routes en reistijden'!M44</f>
        <v>0</v>
      </c>
      <c r="P45" s="13">
        <f>+'Routes en reistijden'!N44</f>
        <v>0</v>
      </c>
      <c r="Q45" s="13">
        <f>+'Routes en reistijden'!O44</f>
        <v>0</v>
      </c>
      <c r="R45" s="13">
        <f>+'Routes en reistijden'!P44</f>
        <v>0</v>
      </c>
      <c r="S45" s="13">
        <f>+'Routes en reistijden'!Q44</f>
        <v>0</v>
      </c>
      <c r="T45" s="13">
        <f>+'Routes en reistijden'!R44</f>
        <v>1</v>
      </c>
      <c r="U45" s="13">
        <f>+'Routes en reistijden'!S44</f>
        <v>0</v>
      </c>
      <c r="V45" s="13">
        <f>+'Routes en reistijden'!T44</f>
        <v>0</v>
      </c>
      <c r="W45" s="13">
        <f>+'Routes en reistijden'!U44</f>
        <v>0</v>
      </c>
      <c r="X45" s="13">
        <f>+'Routes en reistijden'!V44</f>
        <v>0</v>
      </c>
      <c r="Y45" s="13">
        <f>+'Routes en reistijden'!W44</f>
        <v>0</v>
      </c>
      <c r="Z45" s="13">
        <f>+'Routes en reistijden'!X44</f>
        <v>0</v>
      </c>
      <c r="AA45" s="13">
        <f>+'Routes en reistijden'!Y44</f>
        <v>0</v>
      </c>
      <c r="AB45" s="14">
        <f>+'Routes en reistijden'!Z44</f>
        <v>0</v>
      </c>
    </row>
    <row r="46" spans="1:28" x14ac:dyDescent="0.25">
      <c r="B46" t="s">
        <v>62</v>
      </c>
      <c r="C46" s="64">
        <f>+Distributie!D382</f>
        <v>25145.147013557773</v>
      </c>
      <c r="D46" s="82">
        <f t="shared" si="3"/>
        <v>25145.147013557773</v>
      </c>
      <c r="E46" s="13">
        <f>+'Routes en reistijden'!C45</f>
        <v>0</v>
      </c>
      <c r="F46" s="13">
        <f>+'Routes en reistijden'!D45</f>
        <v>0</v>
      </c>
      <c r="G46" s="13">
        <f>+'Routes en reistijden'!E45</f>
        <v>0</v>
      </c>
      <c r="H46" s="13">
        <f>+'Routes en reistijden'!F45</f>
        <v>0</v>
      </c>
      <c r="I46" s="13">
        <f>+'Routes en reistijden'!G45</f>
        <v>0</v>
      </c>
      <c r="J46" s="13">
        <f>+'Routes en reistijden'!H45</f>
        <v>0</v>
      </c>
      <c r="K46" s="13">
        <f>+'Routes en reistijden'!I45</f>
        <v>0</v>
      </c>
      <c r="L46" s="13">
        <f>+'Routes en reistijden'!J45</f>
        <v>0</v>
      </c>
      <c r="M46" s="13">
        <f>+'Routes en reistijden'!K45</f>
        <v>0</v>
      </c>
      <c r="N46" s="13">
        <f>+'Routes en reistijden'!L45</f>
        <v>0</v>
      </c>
      <c r="O46" s="13">
        <f>+'Routes en reistijden'!M45</f>
        <v>0</v>
      </c>
      <c r="P46" s="13">
        <f>+'Routes en reistijden'!N45</f>
        <v>0</v>
      </c>
      <c r="Q46" s="13">
        <f>+'Routes en reistijden'!O45</f>
        <v>0</v>
      </c>
      <c r="R46" s="13">
        <f>+'Routes en reistijden'!P45</f>
        <v>1</v>
      </c>
      <c r="S46" s="13">
        <f>+'Routes en reistijden'!Q45</f>
        <v>0</v>
      </c>
      <c r="T46" s="13">
        <f>+'Routes en reistijden'!R45</f>
        <v>0</v>
      </c>
      <c r="U46" s="13">
        <f>+'Routes en reistijden'!S45</f>
        <v>0</v>
      </c>
      <c r="V46" s="13">
        <f>+'Routes en reistijden'!T45</f>
        <v>0</v>
      </c>
      <c r="W46" s="13">
        <f>+'Routes en reistijden'!U45</f>
        <v>0</v>
      </c>
      <c r="X46" s="13">
        <f>+'Routes en reistijden'!V45</f>
        <v>0</v>
      </c>
      <c r="Y46" s="13">
        <f>+'Routes en reistijden'!W45</f>
        <v>0</v>
      </c>
      <c r="Z46" s="13">
        <f>+'Routes en reistijden'!X45</f>
        <v>0</v>
      </c>
      <c r="AA46" s="13">
        <f>+'Routes en reistijden'!Y45</f>
        <v>0</v>
      </c>
      <c r="AB46" s="14">
        <f>+'Routes en reistijden'!Z45</f>
        <v>0</v>
      </c>
    </row>
    <row r="47" spans="1:28" x14ac:dyDescent="0.25">
      <c r="B47" t="s">
        <v>63</v>
      </c>
      <c r="C47" s="64">
        <f>+Distributie!E382</f>
        <v>55891.038156506838</v>
      </c>
      <c r="D47" s="82">
        <f t="shared" si="3"/>
        <v>55891.038156506838</v>
      </c>
      <c r="E47" s="13">
        <f>+'Routes en reistijden'!C46</f>
        <v>0</v>
      </c>
      <c r="F47" s="13">
        <f>+'Routes en reistijden'!D46</f>
        <v>0</v>
      </c>
      <c r="G47" s="13">
        <f>+'Routes en reistijden'!E46</f>
        <v>0</v>
      </c>
      <c r="H47" s="13">
        <f>+'Routes en reistijden'!F46</f>
        <v>0</v>
      </c>
      <c r="I47" s="13">
        <f>+'Routes en reistijden'!G46</f>
        <v>0</v>
      </c>
      <c r="J47" s="13">
        <f>+'Routes en reistijden'!H46</f>
        <v>0</v>
      </c>
      <c r="K47" s="13">
        <f>+'Routes en reistijden'!I46</f>
        <v>0</v>
      </c>
      <c r="L47" s="13">
        <f>+'Routes en reistijden'!J46</f>
        <v>0</v>
      </c>
      <c r="M47" s="13">
        <f>+'Routes en reistijden'!K46</f>
        <v>0</v>
      </c>
      <c r="N47" s="13">
        <f>+'Routes en reistijden'!L46</f>
        <v>0</v>
      </c>
      <c r="O47" s="13">
        <f>+'Routes en reistijden'!M46</f>
        <v>0</v>
      </c>
      <c r="P47" s="13">
        <f>+'Routes en reistijden'!N46</f>
        <v>0</v>
      </c>
      <c r="Q47" s="13">
        <f>+'Routes en reistijden'!O46</f>
        <v>0</v>
      </c>
      <c r="R47" s="13">
        <f>+'Routes en reistijden'!P46</f>
        <v>0</v>
      </c>
      <c r="S47" s="13">
        <f>+'Routes en reistijden'!Q46</f>
        <v>0</v>
      </c>
      <c r="T47" s="13">
        <f>+'Routes en reistijden'!R46</f>
        <v>0</v>
      </c>
      <c r="U47" s="13">
        <f>+'Routes en reistijden'!S46</f>
        <v>1</v>
      </c>
      <c r="V47" s="13">
        <f>+'Routes en reistijden'!T46</f>
        <v>0</v>
      </c>
      <c r="W47" s="13">
        <f>+'Routes en reistijden'!U46</f>
        <v>0</v>
      </c>
      <c r="X47" s="13">
        <f>+'Routes en reistijden'!V46</f>
        <v>0</v>
      </c>
      <c r="Y47" s="13">
        <f>+'Routes en reistijden'!W46</f>
        <v>0</v>
      </c>
      <c r="Z47" s="13">
        <f>+'Routes en reistijden'!X46</f>
        <v>0</v>
      </c>
      <c r="AA47" s="13">
        <f>+'Routes en reistijden'!Y46</f>
        <v>0</v>
      </c>
      <c r="AB47" s="14">
        <f>+'Routes en reistijden'!Z46</f>
        <v>0</v>
      </c>
    </row>
    <row r="48" spans="1:28" x14ac:dyDescent="0.25">
      <c r="B48" t="s">
        <v>64</v>
      </c>
      <c r="C48" s="64">
        <f>+Distributie!F382</f>
        <v>7810.869269611213</v>
      </c>
      <c r="D48" s="82">
        <f t="shared" si="3"/>
        <v>7810.869269611213</v>
      </c>
      <c r="E48" s="13">
        <f>+'Routes en reistijden'!C47</f>
        <v>0</v>
      </c>
      <c r="F48" s="13">
        <f>+'Routes en reistijden'!D47</f>
        <v>0</v>
      </c>
      <c r="G48" s="13">
        <f>+'Routes en reistijden'!E47</f>
        <v>0</v>
      </c>
      <c r="H48" s="13">
        <f>+'Routes en reistijden'!F47</f>
        <v>0</v>
      </c>
      <c r="I48" s="13">
        <f>+'Routes en reistijden'!G47</f>
        <v>0</v>
      </c>
      <c r="J48" s="13">
        <f>+'Routes en reistijden'!H47</f>
        <v>0</v>
      </c>
      <c r="K48" s="13">
        <f>+'Routes en reistijden'!I47</f>
        <v>0</v>
      </c>
      <c r="L48" s="13">
        <f>+'Routes en reistijden'!J47</f>
        <v>0</v>
      </c>
      <c r="M48" s="13">
        <f>+'Routes en reistijden'!K47</f>
        <v>0</v>
      </c>
      <c r="N48" s="13">
        <f>+'Routes en reistijden'!L47</f>
        <v>1</v>
      </c>
      <c r="O48" s="13">
        <f>+'Routes en reistijden'!M47</f>
        <v>0</v>
      </c>
      <c r="P48" s="13">
        <f>+'Routes en reistijden'!N47</f>
        <v>0</v>
      </c>
      <c r="Q48" s="13">
        <f>+'Routes en reistijden'!O47</f>
        <v>0</v>
      </c>
      <c r="R48" s="13">
        <f>+'Routes en reistijden'!P47</f>
        <v>0</v>
      </c>
      <c r="S48" s="13">
        <f>+'Routes en reistijden'!Q47</f>
        <v>0</v>
      </c>
      <c r="T48" s="13">
        <f>+'Routes en reistijden'!R47</f>
        <v>0</v>
      </c>
      <c r="U48" s="13">
        <f>+'Routes en reistijden'!S47</f>
        <v>1</v>
      </c>
      <c r="V48" s="13">
        <f>+'Routes en reistijden'!T47</f>
        <v>0</v>
      </c>
      <c r="W48" s="13">
        <f>+'Routes en reistijden'!U47</f>
        <v>0</v>
      </c>
      <c r="X48" s="13">
        <f>+'Routes en reistijden'!V47</f>
        <v>0</v>
      </c>
      <c r="Y48" s="13">
        <f>+'Routes en reistijden'!W47</f>
        <v>0</v>
      </c>
      <c r="Z48" s="13">
        <f>+'Routes en reistijden'!X47</f>
        <v>0</v>
      </c>
      <c r="AA48" s="13">
        <f>+'Routes en reistijden'!Y47</f>
        <v>0</v>
      </c>
      <c r="AB48" s="14">
        <f>+'Routes en reistijden'!Z47</f>
        <v>0</v>
      </c>
    </row>
    <row r="49" spans="1:28" x14ac:dyDescent="0.25">
      <c r="B49" t="s">
        <v>65</v>
      </c>
      <c r="C49" s="64">
        <f>+Distributie!G382</f>
        <v>760682.99607792916</v>
      </c>
      <c r="D49" s="82">
        <f t="shared" si="3"/>
        <v>760682.99607792916</v>
      </c>
      <c r="E49" s="13">
        <f>+'Routes en reistijden'!C48</f>
        <v>0</v>
      </c>
      <c r="F49" s="13">
        <f>+'Routes en reistijden'!D48</f>
        <v>0</v>
      </c>
      <c r="G49" s="13">
        <f>+'Routes en reistijden'!E48</f>
        <v>0</v>
      </c>
      <c r="H49" s="13">
        <f>+'Routes en reistijden'!F48</f>
        <v>0</v>
      </c>
      <c r="I49" s="13">
        <f>+'Routes en reistijden'!G48</f>
        <v>0</v>
      </c>
      <c r="J49" s="13">
        <f>+'Routes en reistijden'!H48</f>
        <v>0</v>
      </c>
      <c r="K49" s="13">
        <f>+'Routes en reistijden'!I48</f>
        <v>0</v>
      </c>
      <c r="L49" s="13">
        <f>+'Routes en reistijden'!J48</f>
        <v>0</v>
      </c>
      <c r="M49" s="13">
        <f>+'Routes en reistijden'!K48</f>
        <v>0</v>
      </c>
      <c r="N49" s="13">
        <f>+'Routes en reistijden'!L48</f>
        <v>0</v>
      </c>
      <c r="O49" s="13">
        <f>+'Routes en reistijden'!M48</f>
        <v>0</v>
      </c>
      <c r="P49" s="13">
        <f>+'Routes en reistijden'!N48</f>
        <v>0</v>
      </c>
      <c r="Q49" s="13">
        <f>+'Routes en reistijden'!O48</f>
        <v>0</v>
      </c>
      <c r="R49" s="13">
        <f>+'Routes en reistijden'!P48</f>
        <v>0</v>
      </c>
      <c r="S49" s="13">
        <f>+'Routes en reistijden'!Q48</f>
        <v>0</v>
      </c>
      <c r="T49" s="13">
        <f>+'Routes en reistijden'!R48</f>
        <v>0</v>
      </c>
      <c r="U49" s="13">
        <f>+'Routes en reistijden'!S48</f>
        <v>0</v>
      </c>
      <c r="V49" s="13">
        <f>+'Routes en reistijden'!T48</f>
        <v>0</v>
      </c>
      <c r="W49" s="13">
        <f>+'Routes en reistijden'!U48</f>
        <v>0</v>
      </c>
      <c r="X49" s="13">
        <f>+'Routes en reistijden'!V48</f>
        <v>0</v>
      </c>
      <c r="Y49" s="13">
        <f>+'Routes en reistijden'!W48</f>
        <v>0</v>
      </c>
      <c r="Z49" s="13">
        <f>+'Routes en reistijden'!X48</f>
        <v>0</v>
      </c>
      <c r="AA49" s="13">
        <f>+'Routes en reistijden'!Y48</f>
        <v>0</v>
      </c>
      <c r="AB49" s="14">
        <f>+'Routes en reistijden'!Z48</f>
        <v>0</v>
      </c>
    </row>
    <row r="50" spans="1:28" x14ac:dyDescent="0.25">
      <c r="B50" t="s">
        <v>59</v>
      </c>
      <c r="C50" s="64">
        <f>+Distributie!H382</f>
        <v>5711.6506437988728</v>
      </c>
      <c r="D50" s="82">
        <f t="shared" si="3"/>
        <v>5711.6506437988728</v>
      </c>
      <c r="E50" s="13">
        <f>+'Routes en reistijden'!C49</f>
        <v>0</v>
      </c>
      <c r="F50" s="13">
        <f>+'Routes en reistijden'!D49</f>
        <v>0</v>
      </c>
      <c r="G50" s="13">
        <f>+'Routes en reistijden'!E49</f>
        <v>0</v>
      </c>
      <c r="H50" s="13">
        <f>+'Routes en reistijden'!F49</f>
        <v>0</v>
      </c>
      <c r="I50" s="13">
        <f>+'Routes en reistijden'!G49</f>
        <v>1</v>
      </c>
      <c r="J50" s="13">
        <f>+'Routes en reistijden'!H49</f>
        <v>0</v>
      </c>
      <c r="K50" s="13">
        <f>+'Routes en reistijden'!I49</f>
        <v>0</v>
      </c>
      <c r="L50" s="13">
        <f>+'Routes en reistijden'!J49</f>
        <v>0</v>
      </c>
      <c r="M50" s="13">
        <f>+'Routes en reistijden'!K49</f>
        <v>0</v>
      </c>
      <c r="N50" s="13">
        <f>+'Routes en reistijden'!L49</f>
        <v>1</v>
      </c>
      <c r="O50" s="13">
        <f>+'Routes en reistijden'!M49</f>
        <v>0</v>
      </c>
      <c r="P50" s="13">
        <f>+'Routes en reistijden'!N49</f>
        <v>0</v>
      </c>
      <c r="Q50" s="13">
        <f>+'Routes en reistijden'!O49</f>
        <v>0</v>
      </c>
      <c r="R50" s="13">
        <f>+'Routes en reistijden'!P49</f>
        <v>0</v>
      </c>
      <c r="S50" s="13">
        <f>+'Routes en reistijden'!Q49</f>
        <v>0</v>
      </c>
      <c r="T50" s="13">
        <f>+'Routes en reistijden'!R49</f>
        <v>0</v>
      </c>
      <c r="U50" s="13">
        <f>+'Routes en reistijden'!S49</f>
        <v>1</v>
      </c>
      <c r="V50" s="13">
        <f>+'Routes en reistijden'!T49</f>
        <v>0</v>
      </c>
      <c r="W50" s="13">
        <f>+'Routes en reistijden'!U49</f>
        <v>0</v>
      </c>
      <c r="X50" s="13">
        <f>+'Routes en reistijden'!V49</f>
        <v>0</v>
      </c>
      <c r="Y50" s="13">
        <f>+'Routes en reistijden'!W49</f>
        <v>0</v>
      </c>
      <c r="Z50" s="13">
        <f>+'Routes en reistijden'!X49</f>
        <v>0</v>
      </c>
      <c r="AA50" s="13">
        <f>+'Routes en reistijden'!Y49</f>
        <v>0</v>
      </c>
      <c r="AB50" s="14">
        <f>+'Routes en reistijden'!Z49</f>
        <v>0</v>
      </c>
    </row>
    <row r="51" spans="1:28" x14ac:dyDescent="0.25">
      <c r="B51" t="s">
        <v>60</v>
      </c>
      <c r="C51" s="64">
        <f>+Distributie!I382</f>
        <v>15927.997662211748</v>
      </c>
      <c r="D51" s="82">
        <f t="shared" si="3"/>
        <v>15927.997662211748</v>
      </c>
      <c r="E51" s="13">
        <f>+'Routes en reistijden'!C50</f>
        <v>0</v>
      </c>
      <c r="F51" s="13">
        <f>+'Routes en reistijden'!D50</f>
        <v>0</v>
      </c>
      <c r="G51" s="13">
        <f>+'Routes en reistijden'!E50</f>
        <v>0</v>
      </c>
      <c r="H51" s="13">
        <f>+'Routes en reistijden'!F50</f>
        <v>0</v>
      </c>
      <c r="I51" s="13">
        <f>+'Routes en reistijden'!G50</f>
        <v>0</v>
      </c>
      <c r="J51" s="13">
        <f>+'Routes en reistijden'!H50</f>
        <v>0</v>
      </c>
      <c r="K51" s="13">
        <f>+'Routes en reistijden'!I50</f>
        <v>0</v>
      </c>
      <c r="L51" s="13">
        <f>+'Routes en reistijden'!J50</f>
        <v>0</v>
      </c>
      <c r="M51" s="13">
        <f>+'Routes en reistijden'!K50</f>
        <v>0</v>
      </c>
      <c r="N51" s="13">
        <f>+'Routes en reistijden'!L50</f>
        <v>0</v>
      </c>
      <c r="O51" s="13">
        <f>+'Routes en reistijden'!M50</f>
        <v>0</v>
      </c>
      <c r="P51" s="13">
        <f>+'Routes en reistijden'!N50</f>
        <v>0</v>
      </c>
      <c r="Q51" s="13">
        <f>+'Routes en reistijden'!O50</f>
        <v>0</v>
      </c>
      <c r="R51" s="13">
        <f>+'Routes en reistijden'!P50</f>
        <v>0</v>
      </c>
      <c r="S51" s="13">
        <f>+'Routes en reistijden'!Q50</f>
        <v>0</v>
      </c>
      <c r="T51" s="13">
        <f>+'Routes en reistijden'!R50</f>
        <v>0</v>
      </c>
      <c r="U51" s="13">
        <f>+'Routes en reistijden'!S50</f>
        <v>0</v>
      </c>
      <c r="V51" s="13">
        <f>+'Routes en reistijden'!T50</f>
        <v>0</v>
      </c>
      <c r="W51" s="13">
        <f>+'Routes en reistijden'!U50</f>
        <v>0</v>
      </c>
      <c r="X51" s="13">
        <f>+'Routes en reistijden'!V50</f>
        <v>0</v>
      </c>
      <c r="Y51" s="13">
        <f>+'Routes en reistijden'!W50</f>
        <v>0</v>
      </c>
      <c r="Z51" s="13">
        <f>+'Routes en reistijden'!X50</f>
        <v>0</v>
      </c>
      <c r="AA51" s="13">
        <f>+'Routes en reistijden'!Y50</f>
        <v>1</v>
      </c>
      <c r="AB51" s="14">
        <f>+'Routes en reistijden'!Z50</f>
        <v>0</v>
      </c>
    </row>
    <row r="52" spans="1:28" x14ac:dyDescent="0.25">
      <c r="B52" t="s">
        <v>66</v>
      </c>
      <c r="C52" s="64">
        <f>+Distributie!J382</f>
        <v>1592.6762147121267</v>
      </c>
      <c r="D52" s="82">
        <f t="shared" si="3"/>
        <v>1592.6762147121267</v>
      </c>
      <c r="E52" s="13">
        <f>+'Routes en reistijden'!C51</f>
        <v>0</v>
      </c>
      <c r="F52" s="13">
        <f>+'Routes en reistijden'!D51</f>
        <v>0</v>
      </c>
      <c r="G52" s="13">
        <f>+'Routes en reistijden'!E51</f>
        <v>0</v>
      </c>
      <c r="H52" s="13">
        <f>+'Routes en reistijden'!F51</f>
        <v>0</v>
      </c>
      <c r="I52" s="13">
        <f>+'Routes en reistijden'!G51</f>
        <v>0</v>
      </c>
      <c r="J52" s="13">
        <f>+'Routes en reistijden'!H51</f>
        <v>0</v>
      </c>
      <c r="K52" s="13">
        <f>+'Routes en reistijden'!I51</f>
        <v>0</v>
      </c>
      <c r="L52" s="13">
        <f>+'Routes en reistijden'!J51</f>
        <v>0</v>
      </c>
      <c r="M52" s="13">
        <f>+'Routes en reistijden'!K51</f>
        <v>0</v>
      </c>
      <c r="N52" s="13">
        <f>+'Routes en reistijden'!L51</f>
        <v>0</v>
      </c>
      <c r="O52" s="13">
        <f>+'Routes en reistijden'!M51</f>
        <v>0</v>
      </c>
      <c r="P52" s="13">
        <f>+'Routes en reistijden'!N51</f>
        <v>0</v>
      </c>
      <c r="Q52" s="13">
        <f>+'Routes en reistijden'!O51</f>
        <v>0</v>
      </c>
      <c r="R52" s="13">
        <f>+'Routes en reistijden'!P51</f>
        <v>0</v>
      </c>
      <c r="S52" s="13">
        <f>+'Routes en reistijden'!Q51</f>
        <v>0</v>
      </c>
      <c r="T52" s="13">
        <f>+'Routes en reistijden'!R51</f>
        <v>0</v>
      </c>
      <c r="U52" s="13">
        <f>+'Routes en reistijden'!S51</f>
        <v>1</v>
      </c>
      <c r="V52" s="13">
        <f>+'Routes en reistijden'!T51</f>
        <v>0</v>
      </c>
      <c r="W52" s="13">
        <f>+'Routes en reistijden'!U51</f>
        <v>1</v>
      </c>
      <c r="X52" s="13">
        <f>+'Routes en reistijden'!V51</f>
        <v>0</v>
      </c>
      <c r="Y52" s="13">
        <f>+'Routes en reistijden'!W51</f>
        <v>0</v>
      </c>
      <c r="Z52" s="13">
        <f>+'Routes en reistijden'!X51</f>
        <v>0</v>
      </c>
      <c r="AA52" s="13">
        <f>+'Routes en reistijden'!Y51</f>
        <v>0</v>
      </c>
      <c r="AB52" s="14">
        <f>+'Routes en reistijden'!Z51</f>
        <v>0</v>
      </c>
    </row>
    <row r="53" spans="1:28" x14ac:dyDescent="0.25">
      <c r="A53" t="s">
        <v>59</v>
      </c>
      <c r="B53" s="72" t="s">
        <v>61</v>
      </c>
      <c r="C53" s="64">
        <f>+Distributie!C383</f>
        <v>2685.3326742009053</v>
      </c>
      <c r="D53" s="82">
        <f t="shared" si="3"/>
        <v>2685.3326742009053</v>
      </c>
      <c r="E53" s="13">
        <f>+'Routes en reistijden'!C52</f>
        <v>0</v>
      </c>
      <c r="F53" s="13">
        <f>+'Routes en reistijden'!D52</f>
        <v>1</v>
      </c>
      <c r="G53" s="13">
        <f>+'Routes en reistijden'!E52</f>
        <v>0</v>
      </c>
      <c r="H53" s="13">
        <f>+'Routes en reistijden'!F52</f>
        <v>1</v>
      </c>
      <c r="I53" s="13">
        <f>+'Routes en reistijden'!G52</f>
        <v>0</v>
      </c>
      <c r="J53" s="13">
        <f>+'Routes en reistijden'!H52</f>
        <v>1</v>
      </c>
      <c r="K53" s="13">
        <f>+'Routes en reistijden'!I52</f>
        <v>0</v>
      </c>
      <c r="L53" s="13">
        <f>+'Routes en reistijden'!J52</f>
        <v>0</v>
      </c>
      <c r="M53" s="13">
        <f>+'Routes en reistijden'!K52</f>
        <v>0</v>
      </c>
      <c r="N53" s="13">
        <f>+'Routes en reistijden'!L52</f>
        <v>0</v>
      </c>
      <c r="O53" s="13">
        <f>+'Routes en reistijden'!M52</f>
        <v>0</v>
      </c>
      <c r="P53" s="13">
        <f>+'Routes en reistijden'!N52</f>
        <v>0</v>
      </c>
      <c r="Q53" s="13">
        <f>+'Routes en reistijden'!O52</f>
        <v>0</v>
      </c>
      <c r="R53" s="13">
        <f>+'Routes en reistijden'!P52</f>
        <v>0</v>
      </c>
      <c r="S53" s="13">
        <f>+'Routes en reistijden'!Q52</f>
        <v>0</v>
      </c>
      <c r="T53" s="13">
        <f>+'Routes en reistijden'!R52</f>
        <v>0</v>
      </c>
      <c r="U53" s="13">
        <f>+'Routes en reistijden'!S52</f>
        <v>0</v>
      </c>
      <c r="V53" s="13">
        <f>+'Routes en reistijden'!T52</f>
        <v>0</v>
      </c>
      <c r="W53" s="13">
        <f>+'Routes en reistijden'!U52</f>
        <v>0</v>
      </c>
      <c r="X53" s="13">
        <f>+'Routes en reistijden'!V52</f>
        <v>0</v>
      </c>
      <c r="Y53" s="13">
        <f>+'Routes en reistijden'!W52</f>
        <v>0</v>
      </c>
      <c r="Z53" s="13">
        <f>+'Routes en reistijden'!X52</f>
        <v>0</v>
      </c>
      <c r="AA53" s="13">
        <f>+'Routes en reistijden'!Y52</f>
        <v>0</v>
      </c>
      <c r="AB53" s="14">
        <f>+'Routes en reistijden'!Z52</f>
        <v>0</v>
      </c>
    </row>
    <row r="54" spans="1:28" x14ac:dyDescent="0.25">
      <c r="B54" s="72" t="s">
        <v>62</v>
      </c>
      <c r="C54" s="64">
        <f>+Distributie!D383</f>
        <v>20481.445227024418</v>
      </c>
      <c r="D54" s="82">
        <f t="shared" si="3"/>
        <v>20481.445227024418</v>
      </c>
      <c r="E54" s="13">
        <f>+'Routes en reistijden'!C53</f>
        <v>0</v>
      </c>
      <c r="F54" s="13">
        <f>+'Routes en reistijden'!D53</f>
        <v>0</v>
      </c>
      <c r="G54" s="13">
        <f>+'Routes en reistijden'!E53</f>
        <v>0</v>
      </c>
      <c r="H54" s="13">
        <f>+'Routes en reistijden'!F53</f>
        <v>1</v>
      </c>
      <c r="I54" s="13">
        <f>+'Routes en reistijden'!G53</f>
        <v>0</v>
      </c>
      <c r="J54" s="13">
        <f>+'Routes en reistijden'!H53</f>
        <v>1</v>
      </c>
      <c r="K54" s="13">
        <f>+'Routes en reistijden'!I53</f>
        <v>0</v>
      </c>
      <c r="L54" s="13">
        <f>+'Routes en reistijden'!J53</f>
        <v>0</v>
      </c>
      <c r="M54" s="13">
        <f>+'Routes en reistijden'!K53</f>
        <v>0</v>
      </c>
      <c r="N54" s="13">
        <f>+'Routes en reistijden'!L53</f>
        <v>0</v>
      </c>
      <c r="O54" s="13">
        <f>+'Routes en reistijden'!M53</f>
        <v>0</v>
      </c>
      <c r="P54" s="13">
        <f>+'Routes en reistijden'!N53</f>
        <v>0</v>
      </c>
      <c r="Q54" s="13">
        <f>+'Routes en reistijden'!O53</f>
        <v>0</v>
      </c>
      <c r="R54" s="13">
        <f>+'Routes en reistijden'!P53</f>
        <v>0</v>
      </c>
      <c r="S54" s="13">
        <f>+'Routes en reistijden'!Q53</f>
        <v>0</v>
      </c>
      <c r="T54" s="13">
        <f>+'Routes en reistijden'!R53</f>
        <v>0</v>
      </c>
      <c r="U54" s="13">
        <f>+'Routes en reistijden'!S53</f>
        <v>0</v>
      </c>
      <c r="V54" s="13">
        <f>+'Routes en reistijden'!T53</f>
        <v>0</v>
      </c>
      <c r="W54" s="13">
        <f>+'Routes en reistijden'!U53</f>
        <v>0</v>
      </c>
      <c r="X54" s="13">
        <f>+'Routes en reistijden'!V53</f>
        <v>0</v>
      </c>
      <c r="Y54" s="13">
        <f>+'Routes en reistijden'!W53</f>
        <v>0</v>
      </c>
      <c r="Z54" s="13">
        <f>+'Routes en reistijden'!X53</f>
        <v>0</v>
      </c>
      <c r="AA54" s="13">
        <f>+'Routes en reistijden'!Y53</f>
        <v>0</v>
      </c>
      <c r="AB54" s="14">
        <f>+'Routes en reistijden'!Z53</f>
        <v>0</v>
      </c>
    </row>
    <row r="55" spans="1:28" x14ac:dyDescent="0.25">
      <c r="B55" s="72" t="s">
        <v>63</v>
      </c>
      <c r="C55" s="64">
        <f>+Distributie!E383</f>
        <v>35970.257842987608</v>
      </c>
      <c r="D55" s="82">
        <f t="shared" si="3"/>
        <v>35970.257842987608</v>
      </c>
      <c r="E55" s="13">
        <f>+'Routes en reistijden'!C54</f>
        <v>0</v>
      </c>
      <c r="F55" s="13">
        <f>+'Routes en reistijden'!D54</f>
        <v>0</v>
      </c>
      <c r="G55" s="13">
        <f>+'Routes en reistijden'!E54</f>
        <v>0</v>
      </c>
      <c r="H55" s="13">
        <f>+'Routes en reistijden'!F54</f>
        <v>0</v>
      </c>
      <c r="I55" s="13">
        <f>+'Routes en reistijden'!G54</f>
        <v>0</v>
      </c>
      <c r="J55" s="13">
        <f>+'Routes en reistijden'!H54</f>
        <v>1</v>
      </c>
      <c r="K55" s="13">
        <f>+'Routes en reistijden'!I54</f>
        <v>0</v>
      </c>
      <c r="L55" s="13">
        <f>+'Routes en reistijden'!J54</f>
        <v>0</v>
      </c>
      <c r="M55" s="13">
        <f>+'Routes en reistijden'!K54</f>
        <v>1</v>
      </c>
      <c r="N55" s="13">
        <f>+'Routes en reistijden'!L54</f>
        <v>0</v>
      </c>
      <c r="O55" s="13">
        <f>+'Routes en reistijden'!M54</f>
        <v>0</v>
      </c>
      <c r="P55" s="13">
        <f>+'Routes en reistijden'!N54</f>
        <v>0</v>
      </c>
      <c r="Q55" s="13">
        <f>+'Routes en reistijden'!O54</f>
        <v>0</v>
      </c>
      <c r="R55" s="13">
        <f>+'Routes en reistijden'!P54</f>
        <v>0</v>
      </c>
      <c r="S55" s="13">
        <f>+'Routes en reistijden'!Q54</f>
        <v>0</v>
      </c>
      <c r="T55" s="13">
        <f>+'Routes en reistijden'!R54</f>
        <v>0</v>
      </c>
      <c r="U55" s="13">
        <f>+'Routes en reistijden'!S54</f>
        <v>0</v>
      </c>
      <c r="V55" s="13">
        <f>+'Routes en reistijden'!T54</f>
        <v>0</v>
      </c>
      <c r="W55" s="13">
        <f>+'Routes en reistijden'!U54</f>
        <v>0</v>
      </c>
      <c r="X55" s="13">
        <f>+'Routes en reistijden'!V54</f>
        <v>0</v>
      </c>
      <c r="Y55" s="13">
        <f>+'Routes en reistijden'!W54</f>
        <v>0</v>
      </c>
      <c r="Z55" s="13">
        <f>+'Routes en reistijden'!X54</f>
        <v>0</v>
      </c>
      <c r="AA55" s="13">
        <f>+'Routes en reistijden'!Y54</f>
        <v>0</v>
      </c>
      <c r="AB55" s="14">
        <f>+'Routes en reistijden'!Z54</f>
        <v>0</v>
      </c>
    </row>
    <row r="56" spans="1:28" x14ac:dyDescent="0.25">
      <c r="B56" s="72" t="s">
        <v>64</v>
      </c>
      <c r="C56" s="64">
        <f>+Distributie!F383</f>
        <v>44615.970431092326</v>
      </c>
      <c r="D56" s="82">
        <f t="shared" si="3"/>
        <v>44615.970431092326</v>
      </c>
      <c r="E56" s="13">
        <f>+'Routes en reistijden'!C55</f>
        <v>0</v>
      </c>
      <c r="F56" s="13">
        <f>+'Routes en reistijden'!D55</f>
        <v>0</v>
      </c>
      <c r="G56" s="13">
        <f>+'Routes en reistijden'!E55</f>
        <v>0</v>
      </c>
      <c r="H56" s="13">
        <f>+'Routes en reistijden'!F55</f>
        <v>0</v>
      </c>
      <c r="I56" s="13">
        <f>+'Routes en reistijden'!G55</f>
        <v>0</v>
      </c>
      <c r="J56" s="13">
        <f>+'Routes en reistijden'!H55</f>
        <v>1</v>
      </c>
      <c r="K56" s="13">
        <f>+'Routes en reistijden'!I55</f>
        <v>0</v>
      </c>
      <c r="L56" s="13">
        <f>+'Routes en reistijden'!J55</f>
        <v>0</v>
      </c>
      <c r="M56" s="13">
        <f>+'Routes en reistijden'!K55</f>
        <v>0</v>
      </c>
      <c r="N56" s="13">
        <f>+'Routes en reistijden'!L55</f>
        <v>0</v>
      </c>
      <c r="O56" s="13">
        <f>+'Routes en reistijden'!M55</f>
        <v>0</v>
      </c>
      <c r="P56" s="13">
        <f>+'Routes en reistijden'!N55</f>
        <v>0</v>
      </c>
      <c r="Q56" s="13">
        <f>+'Routes en reistijden'!O55</f>
        <v>0</v>
      </c>
      <c r="R56" s="13">
        <f>+'Routes en reistijden'!P55</f>
        <v>0</v>
      </c>
      <c r="S56" s="13">
        <f>+'Routes en reistijden'!Q55</f>
        <v>0</v>
      </c>
      <c r="T56" s="13">
        <f>+'Routes en reistijden'!R55</f>
        <v>0</v>
      </c>
      <c r="U56" s="13">
        <f>+'Routes en reistijden'!S55</f>
        <v>0</v>
      </c>
      <c r="V56" s="13">
        <f>+'Routes en reistijden'!T55</f>
        <v>0</v>
      </c>
      <c r="W56" s="13">
        <f>+'Routes en reistijden'!U55</f>
        <v>0</v>
      </c>
      <c r="X56" s="13">
        <f>+'Routes en reistijden'!V55</f>
        <v>0</v>
      </c>
      <c r="Y56" s="13">
        <f>+'Routes en reistijden'!W55</f>
        <v>0</v>
      </c>
      <c r="Z56" s="13">
        <f>+'Routes en reistijden'!X55</f>
        <v>0</v>
      </c>
      <c r="AA56" s="13">
        <f>+'Routes en reistijden'!Y55</f>
        <v>0</v>
      </c>
      <c r="AB56" s="14">
        <f>+'Routes en reistijden'!Z55</f>
        <v>0</v>
      </c>
    </row>
    <row r="57" spans="1:28" x14ac:dyDescent="0.25">
      <c r="B57" s="72" t="s">
        <v>65</v>
      </c>
      <c r="C57" s="64">
        <f>+Distributie!G383</f>
        <v>5768.8041542067567</v>
      </c>
      <c r="D57" s="82">
        <f t="shared" si="3"/>
        <v>5768.8041542067567</v>
      </c>
      <c r="E57" s="13">
        <f>+'Routes en reistijden'!C56</f>
        <v>0</v>
      </c>
      <c r="F57" s="13">
        <f>+'Routes en reistijden'!D56</f>
        <v>0</v>
      </c>
      <c r="G57" s="13">
        <f>+'Routes en reistijden'!E56</f>
        <v>0</v>
      </c>
      <c r="H57" s="13">
        <f>+'Routes en reistijden'!F56</f>
        <v>0</v>
      </c>
      <c r="I57" s="13">
        <f>+'Routes en reistijden'!G56</f>
        <v>0</v>
      </c>
      <c r="J57" s="13">
        <f>+'Routes en reistijden'!H56</f>
        <v>1</v>
      </c>
      <c r="K57" s="13">
        <f>+'Routes en reistijden'!I56</f>
        <v>0</v>
      </c>
      <c r="L57" s="13">
        <f>+'Routes en reistijden'!J56</f>
        <v>0</v>
      </c>
      <c r="M57" s="13">
        <f>+'Routes en reistijden'!K56</f>
        <v>1</v>
      </c>
      <c r="N57" s="13">
        <f>+'Routes en reistijden'!L56</f>
        <v>0</v>
      </c>
      <c r="O57" s="13">
        <f>+'Routes en reistijden'!M56</f>
        <v>0</v>
      </c>
      <c r="P57" s="13">
        <f>+'Routes en reistijden'!N56</f>
        <v>0</v>
      </c>
      <c r="Q57" s="13">
        <f>+'Routes en reistijden'!O56</f>
        <v>0</v>
      </c>
      <c r="R57" s="13">
        <f>+'Routes en reistijden'!P56</f>
        <v>0</v>
      </c>
      <c r="S57" s="13">
        <f>+'Routes en reistijden'!Q56</f>
        <v>0</v>
      </c>
      <c r="T57" s="13">
        <f>+'Routes en reistijden'!R56</f>
        <v>0</v>
      </c>
      <c r="U57" s="13">
        <f>+'Routes en reistijden'!S56</f>
        <v>0</v>
      </c>
      <c r="V57" s="13">
        <f>+'Routes en reistijden'!T56</f>
        <v>1</v>
      </c>
      <c r="W57" s="13">
        <f>+'Routes en reistijden'!U56</f>
        <v>0</v>
      </c>
      <c r="X57" s="13">
        <f>+'Routes en reistijden'!V56</f>
        <v>0</v>
      </c>
      <c r="Y57" s="13">
        <f>+'Routes en reistijden'!W56</f>
        <v>0</v>
      </c>
      <c r="Z57" s="13">
        <f>+'Routes en reistijden'!X56</f>
        <v>0</v>
      </c>
      <c r="AA57" s="13">
        <f>+'Routes en reistijden'!Y56</f>
        <v>0</v>
      </c>
      <c r="AB57" s="14">
        <f>+'Routes en reistijden'!Z56</f>
        <v>0</v>
      </c>
    </row>
    <row r="58" spans="1:28" x14ac:dyDescent="0.25">
      <c r="B58" s="72" t="s">
        <v>59</v>
      </c>
      <c r="C58" s="64">
        <f>+Distributie!H383</f>
        <v>1115046.7860271919</v>
      </c>
      <c r="D58" s="82">
        <f t="shared" si="3"/>
        <v>1115046.7860271919</v>
      </c>
      <c r="E58" s="13">
        <f>+'Routes en reistijden'!C57</f>
        <v>0</v>
      </c>
      <c r="F58" s="13">
        <f>+'Routes en reistijden'!D57</f>
        <v>0</v>
      </c>
      <c r="G58" s="13">
        <f>+'Routes en reistijden'!E57</f>
        <v>0</v>
      </c>
      <c r="H58" s="13">
        <f>+'Routes en reistijden'!F57</f>
        <v>0</v>
      </c>
      <c r="I58" s="13">
        <f>+'Routes en reistijden'!G57</f>
        <v>0</v>
      </c>
      <c r="J58" s="13">
        <f>+'Routes en reistijden'!H57</f>
        <v>0</v>
      </c>
      <c r="K58" s="13">
        <f>+'Routes en reistijden'!I57</f>
        <v>0</v>
      </c>
      <c r="L58" s="13">
        <f>+'Routes en reistijden'!J57</f>
        <v>0</v>
      </c>
      <c r="M58" s="13">
        <f>+'Routes en reistijden'!K57</f>
        <v>0</v>
      </c>
      <c r="N58" s="13">
        <f>+'Routes en reistijden'!L57</f>
        <v>0</v>
      </c>
      <c r="O58" s="13">
        <f>+'Routes en reistijden'!M57</f>
        <v>0</v>
      </c>
      <c r="P58" s="13">
        <f>+'Routes en reistijden'!N57</f>
        <v>0</v>
      </c>
      <c r="Q58" s="13">
        <f>+'Routes en reistijden'!O57</f>
        <v>0</v>
      </c>
      <c r="R58" s="13">
        <f>+'Routes en reistijden'!P57</f>
        <v>0</v>
      </c>
      <c r="S58" s="13">
        <f>+'Routes en reistijden'!Q57</f>
        <v>0</v>
      </c>
      <c r="T58" s="13">
        <f>+'Routes en reistijden'!R57</f>
        <v>0</v>
      </c>
      <c r="U58" s="13">
        <f>+'Routes en reistijden'!S57</f>
        <v>0</v>
      </c>
      <c r="V58" s="13">
        <f>+'Routes en reistijden'!T57</f>
        <v>0</v>
      </c>
      <c r="W58" s="13">
        <f>+'Routes en reistijden'!U57</f>
        <v>0</v>
      </c>
      <c r="X58" s="13">
        <f>+'Routes en reistijden'!V57</f>
        <v>0</v>
      </c>
      <c r="Y58" s="13">
        <f>+'Routes en reistijden'!W57</f>
        <v>0</v>
      </c>
      <c r="Z58" s="13">
        <f>+'Routes en reistijden'!X57</f>
        <v>0</v>
      </c>
      <c r="AA58" s="13">
        <f>+'Routes en reistijden'!Y57</f>
        <v>0</v>
      </c>
      <c r="AB58" s="14">
        <f>+'Routes en reistijden'!Z57</f>
        <v>0</v>
      </c>
    </row>
    <row r="59" spans="1:28" x14ac:dyDescent="0.25">
      <c r="B59" s="72" t="s">
        <v>60</v>
      </c>
      <c r="C59" s="64">
        <f>+Distributie!I383</f>
        <v>3663.6356970675106</v>
      </c>
      <c r="D59" s="82">
        <f t="shared" si="3"/>
        <v>3663.6356970675106</v>
      </c>
      <c r="E59" s="13">
        <f>+'Routes en reistijden'!C58</f>
        <v>0</v>
      </c>
      <c r="F59" s="13">
        <f>+'Routes en reistijden'!D58</f>
        <v>0</v>
      </c>
      <c r="G59" s="13">
        <f>+'Routes en reistijden'!E58</f>
        <v>0</v>
      </c>
      <c r="H59" s="13">
        <f>+'Routes en reistijden'!F58</f>
        <v>0</v>
      </c>
      <c r="I59" s="13">
        <f>+'Routes en reistijden'!G58</f>
        <v>0</v>
      </c>
      <c r="J59" s="13">
        <f>+'Routes en reistijden'!H58</f>
        <v>1</v>
      </c>
      <c r="K59" s="13">
        <f>+'Routes en reistijden'!I58</f>
        <v>0</v>
      </c>
      <c r="L59" s="13">
        <f>+'Routes en reistijden'!J58</f>
        <v>0</v>
      </c>
      <c r="M59" s="13">
        <f>+'Routes en reistijden'!K58</f>
        <v>1</v>
      </c>
      <c r="N59" s="13">
        <f>+'Routes en reistijden'!L58</f>
        <v>0</v>
      </c>
      <c r="O59" s="13">
        <f>+'Routes en reistijden'!M58</f>
        <v>0</v>
      </c>
      <c r="P59" s="13">
        <f>+'Routes en reistijden'!N58</f>
        <v>0</v>
      </c>
      <c r="Q59" s="13">
        <f>+'Routes en reistijden'!O58</f>
        <v>0</v>
      </c>
      <c r="R59" s="13">
        <f>+'Routes en reistijden'!P58</f>
        <v>0</v>
      </c>
      <c r="S59" s="13">
        <f>+'Routes en reistijden'!Q58</f>
        <v>0</v>
      </c>
      <c r="T59" s="13">
        <f>+'Routes en reistijden'!R58</f>
        <v>0</v>
      </c>
      <c r="U59" s="13">
        <f>+'Routes en reistijden'!S58</f>
        <v>0</v>
      </c>
      <c r="V59" s="13">
        <f>+'Routes en reistijden'!T58</f>
        <v>0</v>
      </c>
      <c r="W59" s="13">
        <f>+'Routes en reistijden'!U58</f>
        <v>0</v>
      </c>
      <c r="X59" s="13">
        <f>+'Routes en reistijden'!V58</f>
        <v>0</v>
      </c>
      <c r="Y59" s="13">
        <f>+'Routes en reistijden'!W58</f>
        <v>1</v>
      </c>
      <c r="Z59" s="13">
        <f>+'Routes en reistijden'!X58</f>
        <v>0</v>
      </c>
      <c r="AA59" s="13">
        <f>+'Routes en reistijden'!Y58</f>
        <v>0</v>
      </c>
      <c r="AB59" s="14">
        <f>+'Routes en reistijden'!Z58</f>
        <v>0</v>
      </c>
    </row>
    <row r="60" spans="1:28" x14ac:dyDescent="0.25">
      <c r="B60" s="72" t="s">
        <v>66</v>
      </c>
      <c r="C60" s="64">
        <f>+Distributie!J383</f>
        <v>21532.366117504236</v>
      </c>
      <c r="D60" s="82">
        <f t="shared" si="3"/>
        <v>21532.366117504236</v>
      </c>
      <c r="E60" s="13">
        <f>+'Routes en reistijden'!C59</f>
        <v>0</v>
      </c>
      <c r="F60" s="13">
        <f>+'Routes en reistijden'!D59</f>
        <v>0</v>
      </c>
      <c r="G60" s="13">
        <f>+'Routes en reistijden'!E59</f>
        <v>0</v>
      </c>
      <c r="H60" s="13">
        <f>+'Routes en reistijden'!F59</f>
        <v>0</v>
      </c>
      <c r="I60" s="13">
        <f>+'Routes en reistijden'!G59</f>
        <v>0</v>
      </c>
      <c r="J60" s="13">
        <f>+'Routes en reistijden'!H59</f>
        <v>0</v>
      </c>
      <c r="K60" s="13">
        <f>+'Routes en reistijden'!I59</f>
        <v>1</v>
      </c>
      <c r="L60" s="13">
        <f>+'Routes en reistijden'!J59</f>
        <v>0</v>
      </c>
      <c r="M60" s="13">
        <f>+'Routes en reistijden'!K59</f>
        <v>0</v>
      </c>
      <c r="N60" s="13">
        <f>+'Routes en reistijden'!L59</f>
        <v>0</v>
      </c>
      <c r="O60" s="13">
        <f>+'Routes en reistijden'!M59</f>
        <v>0</v>
      </c>
      <c r="P60" s="13">
        <f>+'Routes en reistijden'!N59</f>
        <v>0</v>
      </c>
      <c r="Q60" s="13">
        <f>+'Routes en reistijden'!O59</f>
        <v>0</v>
      </c>
      <c r="R60" s="13">
        <f>+'Routes en reistijden'!P59</f>
        <v>0</v>
      </c>
      <c r="S60" s="13">
        <f>+'Routes en reistijden'!Q59</f>
        <v>0</v>
      </c>
      <c r="T60" s="13">
        <f>+'Routes en reistijden'!R59</f>
        <v>0</v>
      </c>
      <c r="U60" s="13">
        <f>+'Routes en reistijden'!S59</f>
        <v>0</v>
      </c>
      <c r="V60" s="13">
        <f>+'Routes en reistijden'!T59</f>
        <v>0</v>
      </c>
      <c r="W60" s="13">
        <f>+'Routes en reistijden'!U59</f>
        <v>0</v>
      </c>
      <c r="X60" s="13">
        <f>+'Routes en reistijden'!V59</f>
        <v>0</v>
      </c>
      <c r="Y60" s="13">
        <f>+'Routes en reistijden'!W59</f>
        <v>0</v>
      </c>
      <c r="Z60" s="13">
        <f>+'Routes en reistijden'!X59</f>
        <v>0</v>
      </c>
      <c r="AA60" s="13">
        <f>+'Routes en reistijden'!Y59</f>
        <v>0</v>
      </c>
      <c r="AB60" s="14">
        <f>+'Routes en reistijden'!Z59</f>
        <v>0</v>
      </c>
    </row>
    <row r="61" spans="1:28" x14ac:dyDescent="0.25">
      <c r="A61" t="s">
        <v>60</v>
      </c>
      <c r="B61" t="s">
        <v>61</v>
      </c>
      <c r="C61" s="64">
        <f>+Distributie!C384</f>
        <v>1643.0862124425782</v>
      </c>
      <c r="D61" s="84">
        <f>+EXP(-$D$2*'Routes en reistijden'!AA60)/(EXP(-Toedeling!$D$2*'Routes en reistijden'!AA60)+EXP(-Toedeling!$D$2*'Routes en reistijden'!AA61))*C61</f>
        <v>1643.0761170340024</v>
      </c>
      <c r="E61" s="13">
        <f>+'Routes en reistijden'!C60</f>
        <v>0</v>
      </c>
      <c r="F61" s="13">
        <f>+'Routes en reistijden'!D60</f>
        <v>0</v>
      </c>
      <c r="G61" s="13">
        <f>+'Routes en reistijden'!E60</f>
        <v>0</v>
      </c>
      <c r="H61" s="13">
        <f>+'Routes en reistijden'!F60</f>
        <v>0</v>
      </c>
      <c r="I61" s="13">
        <f>+'Routes en reistijden'!G60</f>
        <v>0</v>
      </c>
      <c r="J61" s="13">
        <f>+'Routes en reistijden'!H60</f>
        <v>0</v>
      </c>
      <c r="K61" s="13">
        <f>+'Routes en reistijden'!I60</f>
        <v>0</v>
      </c>
      <c r="L61" s="13">
        <f>+'Routes en reistijden'!J60</f>
        <v>0</v>
      </c>
      <c r="M61" s="13">
        <f>+'Routes en reistijden'!K60</f>
        <v>0</v>
      </c>
      <c r="N61" s="13">
        <f>+'Routes en reistijden'!L60</f>
        <v>0</v>
      </c>
      <c r="O61" s="13">
        <f>+'Routes en reistijden'!M60</f>
        <v>0</v>
      </c>
      <c r="P61" s="13">
        <f>+'Routes en reistijden'!N60</f>
        <v>0</v>
      </c>
      <c r="Q61" s="13">
        <f>+'Routes en reistijden'!O60</f>
        <v>0</v>
      </c>
      <c r="R61" s="13">
        <f>+'Routes en reistijden'!P60</f>
        <v>0</v>
      </c>
      <c r="S61" s="13">
        <f>+'Routes en reistijden'!Q60</f>
        <v>0</v>
      </c>
      <c r="T61" s="13">
        <f>+'Routes en reistijden'!R60</f>
        <v>1</v>
      </c>
      <c r="U61" s="13">
        <f>+'Routes en reistijden'!S60</f>
        <v>0</v>
      </c>
      <c r="V61" s="13">
        <f>+'Routes en reistijden'!T60</f>
        <v>0</v>
      </c>
      <c r="W61" s="13">
        <f>+'Routes en reistijden'!U60</f>
        <v>0</v>
      </c>
      <c r="X61" s="13">
        <f>+'Routes en reistijden'!V60</f>
        <v>0</v>
      </c>
      <c r="Y61" s="13">
        <f>+'Routes en reistijden'!W60</f>
        <v>0</v>
      </c>
      <c r="Z61" s="13">
        <f>+'Routes en reistijden'!X60</f>
        <v>0</v>
      </c>
      <c r="AA61" s="13">
        <f>+'Routes en reistijden'!Y60</f>
        <v>0</v>
      </c>
      <c r="AB61" s="14">
        <f>+'Routes en reistijden'!Z60</f>
        <v>1</v>
      </c>
    </row>
    <row r="62" spans="1:28" x14ac:dyDescent="0.25">
      <c r="B62" s="72" t="s">
        <v>73</v>
      </c>
      <c r="C62" s="85"/>
      <c r="D62" s="84">
        <f>+C61-D61</f>
        <v>1.0095408575807596E-2</v>
      </c>
      <c r="E62" s="13">
        <f>+'Routes en reistijden'!C61</f>
        <v>0</v>
      </c>
      <c r="F62" s="13">
        <f>+'Routes en reistijden'!D61</f>
        <v>1</v>
      </c>
      <c r="G62" s="13">
        <f>+'Routes en reistijden'!E61</f>
        <v>0</v>
      </c>
      <c r="H62" s="13">
        <f>+'Routes en reistijden'!F61</f>
        <v>0</v>
      </c>
      <c r="I62" s="13">
        <f>+'Routes en reistijden'!G61</f>
        <v>0</v>
      </c>
      <c r="J62" s="13">
        <f>+'Routes en reistijden'!H61</f>
        <v>0</v>
      </c>
      <c r="K62" s="13">
        <f>+'Routes en reistijden'!I61</f>
        <v>0</v>
      </c>
      <c r="L62" s="13">
        <f>+'Routes en reistijden'!J61</f>
        <v>0</v>
      </c>
      <c r="M62" s="13">
        <f>+'Routes en reistijden'!K61</f>
        <v>0</v>
      </c>
      <c r="N62" s="13">
        <f>+'Routes en reistijden'!L61</f>
        <v>0</v>
      </c>
      <c r="O62" s="13">
        <f>+'Routes en reistijden'!M61</f>
        <v>0</v>
      </c>
      <c r="P62" s="13">
        <f>+'Routes en reistijden'!N61</f>
        <v>1</v>
      </c>
      <c r="Q62" s="13">
        <f>+'Routes en reistijden'!O61</f>
        <v>0</v>
      </c>
      <c r="R62" s="13">
        <f>+'Routes en reistijden'!P61</f>
        <v>0</v>
      </c>
      <c r="S62" s="13">
        <f>+'Routes en reistijden'!Q61</f>
        <v>0</v>
      </c>
      <c r="T62" s="13">
        <f>+'Routes en reistijden'!R61</f>
        <v>0</v>
      </c>
      <c r="U62" s="13">
        <f>+'Routes en reistijden'!S61</f>
        <v>0</v>
      </c>
      <c r="V62" s="13">
        <f>+'Routes en reistijden'!T61</f>
        <v>0</v>
      </c>
      <c r="W62" s="13">
        <f>+'Routes en reistijden'!U61</f>
        <v>0</v>
      </c>
      <c r="X62" s="13">
        <f>+'Routes en reistijden'!V61</f>
        <v>0</v>
      </c>
      <c r="Y62" s="13">
        <f>+'Routes en reistijden'!W61</f>
        <v>0</v>
      </c>
      <c r="Z62" s="13">
        <f>+'Routes en reistijden'!X61</f>
        <v>1</v>
      </c>
      <c r="AA62" s="13">
        <f>+'Routes en reistijden'!Y61</f>
        <v>0</v>
      </c>
      <c r="AB62" s="14">
        <f>+'Routes en reistijden'!Z61</f>
        <v>0</v>
      </c>
    </row>
    <row r="63" spans="1:28" x14ac:dyDescent="0.25">
      <c r="B63" t="s">
        <v>62</v>
      </c>
      <c r="C63" s="64">
        <f>+Distributie!D384</f>
        <v>6348.860014187826</v>
      </c>
      <c r="D63" s="84">
        <f>+EXP(-$D$2*'Routes en reistijden'!AA62)/(EXP(-Toedeling!$D$2*'Routes en reistijden'!AA62)+EXP(-Toedeling!$D$2*'Routes en reistijden'!AA63))*C63</f>
        <v>6333.1616758985128</v>
      </c>
      <c r="E63" s="13">
        <f>+'Routes en reistijden'!C62</f>
        <v>0</v>
      </c>
      <c r="F63" s="13">
        <f>+'Routes en reistijden'!D62</f>
        <v>0</v>
      </c>
      <c r="G63" s="13">
        <f>+'Routes en reistijden'!E62</f>
        <v>0</v>
      </c>
      <c r="H63" s="13">
        <f>+'Routes en reistijden'!F62</f>
        <v>0</v>
      </c>
      <c r="I63" s="13">
        <f>+'Routes en reistijden'!G62</f>
        <v>0</v>
      </c>
      <c r="J63" s="13">
        <f>+'Routes en reistijden'!H62</f>
        <v>0</v>
      </c>
      <c r="K63" s="13">
        <f>+'Routes en reistijden'!I62</f>
        <v>0</v>
      </c>
      <c r="L63" s="13">
        <f>+'Routes en reistijden'!J62</f>
        <v>0</v>
      </c>
      <c r="M63" s="13">
        <f>+'Routes en reistijden'!K62</f>
        <v>0</v>
      </c>
      <c r="N63" s="13">
        <f>+'Routes en reistijden'!L62</f>
        <v>0</v>
      </c>
      <c r="O63" s="13">
        <f>+'Routes en reistijden'!M62</f>
        <v>0</v>
      </c>
      <c r="P63" s="13">
        <f>+'Routes en reistijden'!N62</f>
        <v>1</v>
      </c>
      <c r="Q63" s="13">
        <f>+'Routes en reistijden'!O62</f>
        <v>0</v>
      </c>
      <c r="R63" s="13">
        <f>+'Routes en reistijden'!P62</f>
        <v>0</v>
      </c>
      <c r="S63" s="13">
        <f>+'Routes en reistijden'!Q62</f>
        <v>0</v>
      </c>
      <c r="T63" s="13">
        <f>+'Routes en reistijden'!R62</f>
        <v>0</v>
      </c>
      <c r="U63" s="13">
        <f>+'Routes en reistijden'!S62</f>
        <v>0</v>
      </c>
      <c r="V63" s="13">
        <f>+'Routes en reistijden'!T62</f>
        <v>0</v>
      </c>
      <c r="W63" s="13">
        <f>+'Routes en reistijden'!U62</f>
        <v>0</v>
      </c>
      <c r="X63" s="13">
        <f>+'Routes en reistijden'!V62</f>
        <v>0</v>
      </c>
      <c r="Y63" s="13">
        <f>+'Routes en reistijden'!W62</f>
        <v>0</v>
      </c>
      <c r="Z63" s="13">
        <f>+'Routes en reistijden'!X62</f>
        <v>1</v>
      </c>
      <c r="AA63" s="13">
        <f>+'Routes en reistijden'!Y62</f>
        <v>0</v>
      </c>
      <c r="AB63" s="14">
        <f>+'Routes en reistijden'!Z62</f>
        <v>0</v>
      </c>
    </row>
    <row r="64" spans="1:28" x14ac:dyDescent="0.25">
      <c r="B64" s="72" t="s">
        <v>74</v>
      </c>
      <c r="C64" s="85"/>
      <c r="D64" s="84">
        <f>+C63-D63</f>
        <v>15.698338289313142</v>
      </c>
      <c r="E64" s="13">
        <f>+'Routes en reistijden'!C63</f>
        <v>0</v>
      </c>
      <c r="F64" s="13">
        <f>+'Routes en reistijden'!D63</f>
        <v>0</v>
      </c>
      <c r="G64" s="13">
        <f>+'Routes en reistijden'!E63</f>
        <v>0</v>
      </c>
      <c r="H64" s="13">
        <f>+'Routes en reistijden'!F63</f>
        <v>0</v>
      </c>
      <c r="I64" s="13">
        <f>+'Routes en reistijden'!G63</f>
        <v>0</v>
      </c>
      <c r="J64" s="13">
        <f>+'Routes en reistijden'!H63</f>
        <v>0</v>
      </c>
      <c r="K64" s="13">
        <f>+'Routes en reistijden'!I63</f>
        <v>0</v>
      </c>
      <c r="L64" s="13">
        <f>+'Routes en reistijden'!J63</f>
        <v>0</v>
      </c>
      <c r="M64" s="13">
        <f>+'Routes en reistijden'!K63</f>
        <v>0</v>
      </c>
      <c r="N64" s="13">
        <f>+'Routes en reistijden'!L63</f>
        <v>0</v>
      </c>
      <c r="O64" s="13">
        <f>+'Routes en reistijden'!M63</f>
        <v>0</v>
      </c>
      <c r="P64" s="13">
        <f>+'Routes en reistijden'!N63</f>
        <v>0</v>
      </c>
      <c r="Q64" s="13">
        <f>+'Routes en reistijden'!O63</f>
        <v>0</v>
      </c>
      <c r="R64" s="13">
        <f>+'Routes en reistijden'!P63</f>
        <v>1</v>
      </c>
      <c r="S64" s="13">
        <f>+'Routes en reistijden'!Q63</f>
        <v>0</v>
      </c>
      <c r="T64" s="13">
        <f>+'Routes en reistijden'!R63</f>
        <v>0</v>
      </c>
      <c r="U64" s="13">
        <f>+'Routes en reistijden'!S63</f>
        <v>0</v>
      </c>
      <c r="V64" s="13">
        <f>+'Routes en reistijden'!T63</f>
        <v>0</v>
      </c>
      <c r="W64" s="13">
        <f>+'Routes en reistijden'!U63</f>
        <v>0</v>
      </c>
      <c r="X64" s="13">
        <f>+'Routes en reistijden'!V63</f>
        <v>0</v>
      </c>
      <c r="Y64" s="13">
        <f>+'Routes en reistijden'!W63</f>
        <v>0</v>
      </c>
      <c r="Z64" s="13">
        <f>+'Routes en reistijden'!X63</f>
        <v>0</v>
      </c>
      <c r="AA64" s="13">
        <f>+'Routes en reistijden'!Y63</f>
        <v>0</v>
      </c>
      <c r="AB64" s="14">
        <f>+'Routes en reistijden'!Z63</f>
        <v>1</v>
      </c>
    </row>
    <row r="65" spans="1:28" x14ac:dyDescent="0.25">
      <c r="B65" t="s">
        <v>63</v>
      </c>
      <c r="C65" s="64">
        <f>+Distributie!E384</f>
        <v>22377.628241121063</v>
      </c>
      <c r="D65" s="82">
        <f t="shared" si="3"/>
        <v>22377.628241121063</v>
      </c>
      <c r="E65" s="13">
        <f>+'Routes en reistijden'!C64</f>
        <v>0</v>
      </c>
      <c r="F65" s="13">
        <f>+'Routes en reistijden'!D64</f>
        <v>0</v>
      </c>
      <c r="G65" s="13">
        <f>+'Routes en reistijden'!E64</f>
        <v>0</v>
      </c>
      <c r="H65" s="13">
        <f>+'Routes en reistijden'!F64</f>
        <v>0</v>
      </c>
      <c r="I65" s="13">
        <f>+'Routes en reistijden'!G64</f>
        <v>0</v>
      </c>
      <c r="J65" s="13">
        <f>+'Routes en reistijden'!H64</f>
        <v>0</v>
      </c>
      <c r="K65" s="13">
        <f>+'Routes en reistijden'!I64</f>
        <v>0</v>
      </c>
      <c r="L65" s="13">
        <f>+'Routes en reistijden'!J64</f>
        <v>0</v>
      </c>
      <c r="M65" s="13">
        <f>+'Routes en reistijden'!K64</f>
        <v>0</v>
      </c>
      <c r="N65" s="13">
        <f>+'Routes en reistijden'!L64</f>
        <v>0</v>
      </c>
      <c r="O65" s="13">
        <f>+'Routes en reistijden'!M64</f>
        <v>0</v>
      </c>
      <c r="P65" s="13">
        <f>+'Routes en reistijden'!N64</f>
        <v>0</v>
      </c>
      <c r="Q65" s="13">
        <f>+'Routes en reistijden'!O64</f>
        <v>0</v>
      </c>
      <c r="R65" s="13">
        <f>+'Routes en reistijden'!P64</f>
        <v>0</v>
      </c>
      <c r="S65" s="13">
        <f>+'Routes en reistijden'!Q64</f>
        <v>0</v>
      </c>
      <c r="T65" s="13">
        <f>+'Routes en reistijden'!R64</f>
        <v>0</v>
      </c>
      <c r="U65" s="13">
        <f>+'Routes en reistijden'!S64</f>
        <v>0</v>
      </c>
      <c r="V65" s="13">
        <f>+'Routes en reistijden'!T64</f>
        <v>0</v>
      </c>
      <c r="W65" s="13">
        <f>+'Routes en reistijden'!U64</f>
        <v>0</v>
      </c>
      <c r="X65" s="13">
        <f>+'Routes en reistijden'!V64</f>
        <v>0</v>
      </c>
      <c r="Y65" s="13">
        <f>+'Routes en reistijden'!W64</f>
        <v>0</v>
      </c>
      <c r="Z65" s="13">
        <f>+'Routes en reistijden'!X64</f>
        <v>1</v>
      </c>
      <c r="AA65" s="13">
        <f>+'Routes en reistijden'!Y64</f>
        <v>0</v>
      </c>
      <c r="AB65" s="14">
        <f>+'Routes en reistijden'!Z64</f>
        <v>0</v>
      </c>
    </row>
    <row r="66" spans="1:28" x14ac:dyDescent="0.25">
      <c r="B66" t="s">
        <v>64</v>
      </c>
      <c r="C66" s="64">
        <f>+Distributie!F384</f>
        <v>4114.7421668321431</v>
      </c>
      <c r="D66" s="82">
        <f t="shared" si="3"/>
        <v>4114.7421668321431</v>
      </c>
      <c r="E66" s="13">
        <f>+'Routes en reistijden'!C65</f>
        <v>0</v>
      </c>
      <c r="F66" s="13">
        <f>+'Routes en reistijden'!D65</f>
        <v>0</v>
      </c>
      <c r="G66" s="13">
        <f>+'Routes en reistijden'!E65</f>
        <v>0</v>
      </c>
      <c r="H66" s="13">
        <f>+'Routes en reistijden'!F65</f>
        <v>0</v>
      </c>
      <c r="I66" s="13">
        <f>+'Routes en reistijden'!G65</f>
        <v>0</v>
      </c>
      <c r="J66" s="13">
        <f>+'Routes en reistijden'!H65</f>
        <v>0</v>
      </c>
      <c r="K66" s="13">
        <f>+'Routes en reistijden'!I65</f>
        <v>0</v>
      </c>
      <c r="L66" s="13">
        <f>+'Routes en reistijden'!J65</f>
        <v>0</v>
      </c>
      <c r="M66" s="13">
        <f>+'Routes en reistijden'!K65</f>
        <v>0</v>
      </c>
      <c r="N66" s="13">
        <f>+'Routes en reistijden'!L65</f>
        <v>1</v>
      </c>
      <c r="O66" s="13">
        <f>+'Routes en reistijden'!M65</f>
        <v>0</v>
      </c>
      <c r="P66" s="13">
        <f>+'Routes en reistijden'!N65</f>
        <v>0</v>
      </c>
      <c r="Q66" s="13">
        <f>+'Routes en reistijden'!O65</f>
        <v>0</v>
      </c>
      <c r="R66" s="13">
        <f>+'Routes en reistijden'!P65</f>
        <v>0</v>
      </c>
      <c r="S66" s="13">
        <f>+'Routes en reistijden'!Q65</f>
        <v>0</v>
      </c>
      <c r="T66" s="13">
        <f>+'Routes en reistijden'!R65</f>
        <v>0</v>
      </c>
      <c r="U66" s="13">
        <f>+'Routes en reistijden'!S65</f>
        <v>0</v>
      </c>
      <c r="V66" s="13">
        <f>+'Routes en reistijden'!T65</f>
        <v>0</v>
      </c>
      <c r="W66" s="13">
        <f>+'Routes en reistijden'!U65</f>
        <v>0</v>
      </c>
      <c r="X66" s="13">
        <f>+'Routes en reistijden'!V65</f>
        <v>0</v>
      </c>
      <c r="Y66" s="13">
        <f>+'Routes en reistijden'!W65</f>
        <v>0</v>
      </c>
      <c r="Z66" s="13">
        <f>+'Routes en reistijden'!X65</f>
        <v>1</v>
      </c>
      <c r="AA66" s="13">
        <f>+'Routes en reistijden'!Y65</f>
        <v>0</v>
      </c>
      <c r="AB66" s="14">
        <f>+'Routes en reistijden'!Z65</f>
        <v>0</v>
      </c>
    </row>
    <row r="67" spans="1:28" x14ac:dyDescent="0.25">
      <c r="B67" t="s">
        <v>65</v>
      </c>
      <c r="C67" s="64">
        <f>+Distributie!G384</f>
        <v>15418.446660005553</v>
      </c>
      <c r="D67" s="82">
        <f t="shared" si="3"/>
        <v>15418.446660005553</v>
      </c>
      <c r="E67" s="13">
        <f>+'Routes en reistijden'!C66</f>
        <v>0</v>
      </c>
      <c r="F67" s="13">
        <f>+'Routes en reistijden'!D66</f>
        <v>0</v>
      </c>
      <c r="G67" s="13">
        <f>+'Routes en reistijden'!E66</f>
        <v>0</v>
      </c>
      <c r="H67" s="13">
        <f>+'Routes en reistijden'!F66</f>
        <v>0</v>
      </c>
      <c r="I67" s="13">
        <f>+'Routes en reistijden'!G66</f>
        <v>0</v>
      </c>
      <c r="J67" s="13">
        <f>+'Routes en reistijden'!H66</f>
        <v>0</v>
      </c>
      <c r="K67" s="13">
        <f>+'Routes en reistijden'!I66</f>
        <v>0</v>
      </c>
      <c r="L67" s="13">
        <f>+'Routes en reistijden'!J66</f>
        <v>0</v>
      </c>
      <c r="M67" s="13">
        <f>+'Routes en reistijden'!K66</f>
        <v>0</v>
      </c>
      <c r="N67" s="13">
        <f>+'Routes en reistijden'!L66</f>
        <v>0</v>
      </c>
      <c r="O67" s="13">
        <f>+'Routes en reistijden'!M66</f>
        <v>0</v>
      </c>
      <c r="P67" s="13">
        <f>+'Routes en reistijden'!N66</f>
        <v>0</v>
      </c>
      <c r="Q67" s="13">
        <f>+'Routes en reistijden'!O66</f>
        <v>0</v>
      </c>
      <c r="R67" s="13">
        <f>+'Routes en reistijden'!P66</f>
        <v>0</v>
      </c>
      <c r="S67" s="13">
        <f>+'Routes en reistijden'!Q66</f>
        <v>0</v>
      </c>
      <c r="T67" s="13">
        <f>+'Routes en reistijden'!R66</f>
        <v>0</v>
      </c>
      <c r="U67" s="13">
        <f>+'Routes en reistijden'!S66</f>
        <v>0</v>
      </c>
      <c r="V67" s="13">
        <f>+'Routes en reistijden'!T66</f>
        <v>0</v>
      </c>
      <c r="W67" s="13">
        <f>+'Routes en reistijden'!U66</f>
        <v>0</v>
      </c>
      <c r="X67" s="13">
        <f>+'Routes en reistijden'!V66</f>
        <v>0</v>
      </c>
      <c r="Y67" s="13">
        <f>+'Routes en reistijden'!W66</f>
        <v>0</v>
      </c>
      <c r="Z67" s="13">
        <f>+'Routes en reistijden'!X66</f>
        <v>0</v>
      </c>
      <c r="AA67" s="13">
        <f>+'Routes en reistijden'!Y66</f>
        <v>0</v>
      </c>
      <c r="AB67" s="14">
        <f>+'Routes en reistijden'!Z66</f>
        <v>1</v>
      </c>
    </row>
    <row r="68" spans="1:28" x14ac:dyDescent="0.25">
      <c r="B68" t="s">
        <v>59</v>
      </c>
      <c r="C68" s="64">
        <f>+Distributie!H384</f>
        <v>3511.2969705502596</v>
      </c>
      <c r="D68" s="82">
        <f t="shared" si="3"/>
        <v>3511.2969705502596</v>
      </c>
      <c r="E68" s="13">
        <f>+'Routes en reistijden'!C67</f>
        <v>0</v>
      </c>
      <c r="F68" s="13">
        <f>+'Routes en reistijden'!D67</f>
        <v>0</v>
      </c>
      <c r="G68" s="13">
        <f>+'Routes en reistijden'!E67</f>
        <v>0</v>
      </c>
      <c r="H68" s="13">
        <f>+'Routes en reistijden'!F67</f>
        <v>0</v>
      </c>
      <c r="I68" s="13">
        <f>+'Routes en reistijden'!G67</f>
        <v>1</v>
      </c>
      <c r="J68" s="13">
        <f>+'Routes en reistijden'!H67</f>
        <v>0</v>
      </c>
      <c r="K68" s="13">
        <f>+'Routes en reistijden'!I67</f>
        <v>0</v>
      </c>
      <c r="L68" s="13">
        <f>+'Routes en reistijden'!J67</f>
        <v>0</v>
      </c>
      <c r="M68" s="13">
        <f>+'Routes en reistijden'!K67</f>
        <v>0</v>
      </c>
      <c r="N68" s="13">
        <f>+'Routes en reistijden'!L67</f>
        <v>1</v>
      </c>
      <c r="O68" s="13">
        <f>+'Routes en reistijden'!M67</f>
        <v>0</v>
      </c>
      <c r="P68" s="13">
        <f>+'Routes en reistijden'!N67</f>
        <v>0</v>
      </c>
      <c r="Q68" s="13">
        <f>+'Routes en reistijden'!O67</f>
        <v>0</v>
      </c>
      <c r="R68" s="13">
        <f>+'Routes en reistijden'!P67</f>
        <v>0</v>
      </c>
      <c r="S68" s="13">
        <f>+'Routes en reistijden'!Q67</f>
        <v>0</v>
      </c>
      <c r="T68" s="13">
        <f>+'Routes en reistijden'!R67</f>
        <v>0</v>
      </c>
      <c r="U68" s="13">
        <f>+'Routes en reistijden'!S67</f>
        <v>0</v>
      </c>
      <c r="V68" s="13">
        <f>+'Routes en reistijden'!T67</f>
        <v>0</v>
      </c>
      <c r="W68" s="13">
        <f>+'Routes en reistijden'!U67</f>
        <v>0</v>
      </c>
      <c r="X68" s="13">
        <f>+'Routes en reistijden'!V67</f>
        <v>0</v>
      </c>
      <c r="Y68" s="13">
        <f>+'Routes en reistijden'!W67</f>
        <v>0</v>
      </c>
      <c r="Z68" s="13">
        <f>+'Routes en reistijden'!X67</f>
        <v>1</v>
      </c>
      <c r="AA68" s="13">
        <f>+'Routes en reistijden'!Y67</f>
        <v>0</v>
      </c>
      <c r="AB68" s="14">
        <f>+'Routes en reistijden'!Z67</f>
        <v>0</v>
      </c>
    </row>
    <row r="69" spans="1:28" x14ac:dyDescent="0.25">
      <c r="B69" t="s">
        <v>60</v>
      </c>
      <c r="C69" s="64">
        <f>+Distributie!I384</f>
        <v>637724.44038762921</v>
      </c>
      <c r="D69" s="82">
        <f t="shared" si="3"/>
        <v>637724.44038762921</v>
      </c>
      <c r="E69" s="13">
        <f>+'Routes en reistijden'!C68</f>
        <v>0</v>
      </c>
      <c r="F69" s="13">
        <f>+'Routes en reistijden'!D68</f>
        <v>0</v>
      </c>
      <c r="G69" s="13">
        <f>+'Routes en reistijden'!E68</f>
        <v>0</v>
      </c>
      <c r="H69" s="13">
        <f>+'Routes en reistijden'!F68</f>
        <v>0</v>
      </c>
      <c r="I69" s="13">
        <f>+'Routes en reistijden'!G68</f>
        <v>0</v>
      </c>
      <c r="J69" s="13">
        <f>+'Routes en reistijden'!H68</f>
        <v>0</v>
      </c>
      <c r="K69" s="13">
        <f>+'Routes en reistijden'!I68</f>
        <v>0</v>
      </c>
      <c r="L69" s="13">
        <f>+'Routes en reistijden'!J68</f>
        <v>0</v>
      </c>
      <c r="M69" s="13">
        <f>+'Routes en reistijden'!K68</f>
        <v>0</v>
      </c>
      <c r="N69" s="13">
        <f>+'Routes en reistijden'!L68</f>
        <v>0</v>
      </c>
      <c r="O69" s="13">
        <f>+'Routes en reistijden'!M68</f>
        <v>0</v>
      </c>
      <c r="P69" s="13">
        <f>+'Routes en reistijden'!N68</f>
        <v>0</v>
      </c>
      <c r="Q69" s="13">
        <f>+'Routes en reistijden'!O68</f>
        <v>0</v>
      </c>
      <c r="R69" s="13">
        <f>+'Routes en reistijden'!P68</f>
        <v>0</v>
      </c>
      <c r="S69" s="13">
        <f>+'Routes en reistijden'!Q68</f>
        <v>0</v>
      </c>
      <c r="T69" s="13">
        <f>+'Routes en reistijden'!R68</f>
        <v>0</v>
      </c>
      <c r="U69" s="13">
        <f>+'Routes en reistijden'!S68</f>
        <v>0</v>
      </c>
      <c r="V69" s="13">
        <f>+'Routes en reistijden'!T68</f>
        <v>0</v>
      </c>
      <c r="W69" s="13">
        <f>+'Routes en reistijden'!U68</f>
        <v>0</v>
      </c>
      <c r="X69" s="13">
        <f>+'Routes en reistijden'!V68</f>
        <v>0</v>
      </c>
      <c r="Y69" s="13">
        <f>+'Routes en reistijden'!W68</f>
        <v>0</v>
      </c>
      <c r="Z69" s="13">
        <f>+'Routes en reistijden'!X68</f>
        <v>0</v>
      </c>
      <c r="AA69" s="13">
        <f>+'Routes en reistijden'!Y68</f>
        <v>0</v>
      </c>
      <c r="AB69" s="14">
        <f>+'Routes en reistijden'!Z68</f>
        <v>0</v>
      </c>
    </row>
    <row r="70" spans="1:28" x14ac:dyDescent="0.25">
      <c r="B70" t="s">
        <v>66</v>
      </c>
      <c r="C70" s="64">
        <f>+Distributie!J384</f>
        <v>996.36714514228618</v>
      </c>
      <c r="D70" s="82">
        <f t="shared" si="3"/>
        <v>996.36714514228618</v>
      </c>
      <c r="E70" s="13">
        <f>+'Routes en reistijden'!C69</f>
        <v>0</v>
      </c>
      <c r="F70" s="13">
        <f>+'Routes en reistijden'!D69</f>
        <v>0</v>
      </c>
      <c r="G70" s="13">
        <f>+'Routes en reistijden'!E69</f>
        <v>0</v>
      </c>
      <c r="H70" s="13">
        <f>+'Routes en reistijden'!F69</f>
        <v>0</v>
      </c>
      <c r="I70" s="13">
        <f>+'Routes en reistijden'!G69</f>
        <v>0</v>
      </c>
      <c r="J70" s="13">
        <f>+'Routes en reistijden'!H69</f>
        <v>0</v>
      </c>
      <c r="K70" s="13">
        <f>+'Routes en reistijden'!I69</f>
        <v>0</v>
      </c>
      <c r="L70" s="13">
        <f>+'Routes en reistijden'!J69</f>
        <v>0</v>
      </c>
      <c r="M70" s="13">
        <f>+'Routes en reistijden'!K69</f>
        <v>0</v>
      </c>
      <c r="N70" s="13">
        <f>+'Routes en reistijden'!L69</f>
        <v>0</v>
      </c>
      <c r="O70" s="13">
        <f>+'Routes en reistijden'!M69</f>
        <v>0</v>
      </c>
      <c r="P70" s="13">
        <f>+'Routes en reistijden'!N69</f>
        <v>0</v>
      </c>
      <c r="Q70" s="13">
        <f>+'Routes en reistijden'!O69</f>
        <v>0</v>
      </c>
      <c r="R70" s="13">
        <f>+'Routes en reistijden'!P69</f>
        <v>0</v>
      </c>
      <c r="S70" s="13">
        <f>+'Routes en reistijden'!Q69</f>
        <v>0</v>
      </c>
      <c r="T70" s="13">
        <f>+'Routes en reistijden'!R69</f>
        <v>0</v>
      </c>
      <c r="U70" s="13">
        <f>+'Routes en reistijden'!S69</f>
        <v>0</v>
      </c>
      <c r="V70" s="13">
        <f>+'Routes en reistijden'!T69</f>
        <v>0</v>
      </c>
      <c r="W70" s="13">
        <f>+'Routes en reistijden'!U69</f>
        <v>1</v>
      </c>
      <c r="X70" s="13">
        <f>+'Routes en reistijden'!V69</f>
        <v>0</v>
      </c>
      <c r="Y70" s="13">
        <f>+'Routes en reistijden'!W69</f>
        <v>0</v>
      </c>
      <c r="Z70" s="13">
        <f>+'Routes en reistijden'!X69</f>
        <v>1</v>
      </c>
      <c r="AA70" s="13">
        <f>+'Routes en reistijden'!Y69</f>
        <v>0</v>
      </c>
      <c r="AB70" s="14">
        <f>+'Routes en reistijden'!Z69</f>
        <v>0</v>
      </c>
    </row>
    <row r="71" spans="1:28" x14ac:dyDescent="0.25">
      <c r="A71" t="s">
        <v>66</v>
      </c>
      <c r="B71" t="s">
        <v>61</v>
      </c>
      <c r="C71" s="64">
        <f>+Distributie!C385</f>
        <v>489.80400999098782</v>
      </c>
      <c r="D71" s="84">
        <f>+EXP(-$D$2*'Routes en reistijden'!AA70)/(EXP(-Toedeling!$D$2*'Routes en reistijden'!AA70)+EXP(-Toedeling!$D$2*'Routes en reistijden'!AA71))*C71</f>
        <v>244.90200499549391</v>
      </c>
      <c r="E71" s="13">
        <f>+'Routes en reistijden'!C70</f>
        <v>0</v>
      </c>
      <c r="F71" s="13">
        <f>+'Routes en reistijden'!D70</f>
        <v>1</v>
      </c>
      <c r="G71" s="13">
        <f>+'Routes en reistijden'!E70</f>
        <v>0</v>
      </c>
      <c r="H71" s="13">
        <f>+'Routes en reistijden'!F70</f>
        <v>1</v>
      </c>
      <c r="I71" s="13">
        <f>+'Routes en reistijden'!G70</f>
        <v>0</v>
      </c>
      <c r="J71" s="13">
        <f>+'Routes en reistijden'!H70</f>
        <v>1</v>
      </c>
      <c r="K71" s="13">
        <f>+'Routes en reistijden'!I70</f>
        <v>0</v>
      </c>
      <c r="L71" s="13">
        <f>+'Routes en reistijden'!J70</f>
        <v>1</v>
      </c>
      <c r="M71" s="13">
        <f>+'Routes en reistijden'!K70</f>
        <v>0</v>
      </c>
      <c r="N71" s="13">
        <f>+'Routes en reistijden'!L70</f>
        <v>0</v>
      </c>
      <c r="O71" s="13">
        <f>+'Routes en reistijden'!M70</f>
        <v>0</v>
      </c>
      <c r="P71" s="13">
        <f>+'Routes en reistijden'!N70</f>
        <v>0</v>
      </c>
      <c r="Q71" s="13">
        <f>+'Routes en reistijden'!O70</f>
        <v>0</v>
      </c>
      <c r="R71" s="13">
        <f>+'Routes en reistijden'!P70</f>
        <v>0</v>
      </c>
      <c r="S71" s="13">
        <f>+'Routes en reistijden'!Q70</f>
        <v>0</v>
      </c>
      <c r="T71" s="13">
        <f>+'Routes en reistijden'!R70</f>
        <v>0</v>
      </c>
      <c r="U71" s="13">
        <f>+'Routes en reistijden'!S70</f>
        <v>0</v>
      </c>
      <c r="V71" s="13">
        <f>+'Routes en reistijden'!T70</f>
        <v>0</v>
      </c>
      <c r="W71" s="13">
        <f>+'Routes en reistijden'!U70</f>
        <v>0</v>
      </c>
      <c r="X71" s="13">
        <f>+'Routes en reistijden'!V70</f>
        <v>0</v>
      </c>
      <c r="Y71" s="13">
        <f>+'Routes en reistijden'!W70</f>
        <v>0</v>
      </c>
      <c r="Z71" s="13">
        <f>+'Routes en reistijden'!X70</f>
        <v>0</v>
      </c>
      <c r="AA71" s="13">
        <f>+'Routes en reistijden'!Y70</f>
        <v>0</v>
      </c>
      <c r="AB71" s="14">
        <f>+'Routes en reistijden'!Z70</f>
        <v>0</v>
      </c>
    </row>
    <row r="72" spans="1:28" x14ac:dyDescent="0.25">
      <c r="B72" t="s">
        <v>73</v>
      </c>
      <c r="C72" s="85"/>
      <c r="D72" s="84">
        <f>+C71-D71</f>
        <v>244.90200499549391</v>
      </c>
      <c r="E72" s="13">
        <f>+'Routes en reistijden'!C71</f>
        <v>0</v>
      </c>
      <c r="F72" s="13">
        <f>+'Routes en reistijden'!D71</f>
        <v>1</v>
      </c>
      <c r="G72" s="13">
        <f>+'Routes en reistijden'!E71</f>
        <v>0</v>
      </c>
      <c r="H72" s="13">
        <f>+'Routes en reistijden'!F71</f>
        <v>0</v>
      </c>
      <c r="I72" s="13">
        <f>+'Routes en reistijden'!G71</f>
        <v>0</v>
      </c>
      <c r="J72" s="13">
        <f>+'Routes en reistijden'!H71</f>
        <v>0</v>
      </c>
      <c r="K72" s="13">
        <f>+'Routes en reistijden'!I71</f>
        <v>0</v>
      </c>
      <c r="L72" s="13">
        <f>+'Routes en reistijden'!J71</f>
        <v>0</v>
      </c>
      <c r="M72" s="13">
        <f>+'Routes en reistijden'!K71</f>
        <v>0</v>
      </c>
      <c r="N72" s="13">
        <f>+'Routes en reistijden'!L71</f>
        <v>0</v>
      </c>
      <c r="O72" s="13">
        <f>+'Routes en reistijden'!M71</f>
        <v>0</v>
      </c>
      <c r="P72" s="13">
        <f>+'Routes en reistijden'!N71</f>
        <v>1</v>
      </c>
      <c r="Q72" s="13">
        <f>+'Routes en reistijden'!O71</f>
        <v>0</v>
      </c>
      <c r="R72" s="13">
        <f>+'Routes en reistijden'!P71</f>
        <v>0</v>
      </c>
      <c r="S72" s="13">
        <f>+'Routes en reistijden'!Q71</f>
        <v>0</v>
      </c>
      <c r="T72" s="13">
        <f>+'Routes en reistijden'!R71</f>
        <v>0</v>
      </c>
      <c r="U72" s="13">
        <f>+'Routes en reistijden'!S71</f>
        <v>0</v>
      </c>
      <c r="V72" s="13">
        <f>+'Routes en reistijden'!T71</f>
        <v>0</v>
      </c>
      <c r="W72" s="13">
        <f>+'Routes en reistijden'!U71</f>
        <v>0</v>
      </c>
      <c r="X72" s="13">
        <f>+'Routes en reistijden'!V71</f>
        <v>1</v>
      </c>
      <c r="Y72" s="13">
        <f>+'Routes en reistijden'!W71</f>
        <v>0</v>
      </c>
      <c r="Z72" s="13">
        <f>+'Routes en reistijden'!X71</f>
        <v>0</v>
      </c>
      <c r="AA72" s="13">
        <f>+'Routes en reistijden'!Y71</f>
        <v>0</v>
      </c>
      <c r="AB72" s="14">
        <f>+'Routes en reistijden'!Z71</f>
        <v>0</v>
      </c>
    </row>
    <row r="73" spans="1:28" x14ac:dyDescent="0.25">
      <c r="B73" t="s">
        <v>62</v>
      </c>
      <c r="C73" s="64">
        <f>+Distributie!D385</f>
        <v>2643.3767796635843</v>
      </c>
      <c r="D73" s="84">
        <f>+EXP(-$D$2*'Routes en reistijden'!AA72)/(EXP(-Toedeling!$D$2*'Routes en reistijden'!AA72)+EXP(-Toedeling!$D$2*'Routes en reistijden'!AA73))*C73</f>
        <v>1321.6883898317922</v>
      </c>
      <c r="E73" s="13">
        <f>+'Routes en reistijden'!C72</f>
        <v>0</v>
      </c>
      <c r="F73" s="13">
        <f>+'Routes en reistijden'!D72</f>
        <v>0</v>
      </c>
      <c r="G73" s="13">
        <f>+'Routes en reistijden'!E72</f>
        <v>0</v>
      </c>
      <c r="H73" s="13">
        <f>+'Routes en reistijden'!F72</f>
        <v>1</v>
      </c>
      <c r="I73" s="13">
        <f>+'Routes en reistijden'!G72</f>
        <v>0</v>
      </c>
      <c r="J73" s="13">
        <f>+'Routes en reistijden'!H72</f>
        <v>1</v>
      </c>
      <c r="K73" s="13">
        <f>+'Routes en reistijden'!I72</f>
        <v>0</v>
      </c>
      <c r="L73" s="13">
        <f>+'Routes en reistijden'!J72</f>
        <v>1</v>
      </c>
      <c r="M73" s="13">
        <f>+'Routes en reistijden'!K72</f>
        <v>0</v>
      </c>
      <c r="N73" s="13">
        <f>+'Routes en reistijden'!L72</f>
        <v>0</v>
      </c>
      <c r="O73" s="13">
        <f>+'Routes en reistijden'!M72</f>
        <v>0</v>
      </c>
      <c r="P73" s="13">
        <f>+'Routes en reistijden'!N72</f>
        <v>0</v>
      </c>
      <c r="Q73" s="13">
        <f>+'Routes en reistijden'!O72</f>
        <v>0</v>
      </c>
      <c r="R73" s="13">
        <f>+'Routes en reistijden'!P72</f>
        <v>0</v>
      </c>
      <c r="S73" s="13">
        <f>+'Routes en reistijden'!Q72</f>
        <v>0</v>
      </c>
      <c r="T73" s="13">
        <f>+'Routes en reistijden'!R72</f>
        <v>0</v>
      </c>
      <c r="U73" s="13">
        <f>+'Routes en reistijden'!S72</f>
        <v>0</v>
      </c>
      <c r="V73" s="13">
        <f>+'Routes en reistijden'!T72</f>
        <v>0</v>
      </c>
      <c r="W73" s="13">
        <f>+'Routes en reistijden'!U72</f>
        <v>0</v>
      </c>
      <c r="X73" s="13">
        <f>+'Routes en reistijden'!V72</f>
        <v>0</v>
      </c>
      <c r="Y73" s="13">
        <f>+'Routes en reistijden'!W72</f>
        <v>0</v>
      </c>
      <c r="Z73" s="13">
        <f>+'Routes en reistijden'!X72</f>
        <v>0</v>
      </c>
      <c r="AA73" s="13">
        <f>+'Routes en reistijden'!Y72</f>
        <v>0</v>
      </c>
      <c r="AB73" s="14">
        <f>+'Routes en reistijden'!Z72</f>
        <v>0</v>
      </c>
    </row>
    <row r="74" spans="1:28" x14ac:dyDescent="0.25">
      <c r="B74" t="s">
        <v>74</v>
      </c>
      <c r="C74" s="85"/>
      <c r="D74" s="84">
        <f>+C73-D73</f>
        <v>1321.6883898317922</v>
      </c>
      <c r="E74" s="13">
        <f>+'Routes en reistijden'!C73</f>
        <v>0</v>
      </c>
      <c r="F74" s="13">
        <f>+'Routes en reistijden'!D73</f>
        <v>0</v>
      </c>
      <c r="G74" s="13">
        <f>+'Routes en reistijden'!E73</f>
        <v>0</v>
      </c>
      <c r="H74" s="13">
        <f>+'Routes en reistijden'!F73</f>
        <v>0</v>
      </c>
      <c r="I74" s="13">
        <f>+'Routes en reistijden'!G73</f>
        <v>0</v>
      </c>
      <c r="J74" s="13">
        <f>+'Routes en reistijden'!H73</f>
        <v>0</v>
      </c>
      <c r="K74" s="13">
        <f>+'Routes en reistijden'!I73</f>
        <v>0</v>
      </c>
      <c r="L74" s="13">
        <f>+'Routes en reistijden'!J73</f>
        <v>0</v>
      </c>
      <c r="M74" s="13">
        <f>+'Routes en reistijden'!K73</f>
        <v>0</v>
      </c>
      <c r="N74" s="13">
        <f>+'Routes en reistijden'!L73</f>
        <v>0</v>
      </c>
      <c r="O74" s="13">
        <f>+'Routes en reistijden'!M73</f>
        <v>0</v>
      </c>
      <c r="P74" s="13">
        <f>+'Routes en reistijden'!N73</f>
        <v>1</v>
      </c>
      <c r="Q74" s="13">
        <f>+'Routes en reistijden'!O73</f>
        <v>0</v>
      </c>
      <c r="R74" s="13">
        <f>+'Routes en reistijden'!P73</f>
        <v>0</v>
      </c>
      <c r="S74" s="13">
        <f>+'Routes en reistijden'!Q73</f>
        <v>0</v>
      </c>
      <c r="T74" s="13">
        <f>+'Routes en reistijden'!R73</f>
        <v>0</v>
      </c>
      <c r="U74" s="13">
        <f>+'Routes en reistijden'!S73</f>
        <v>0</v>
      </c>
      <c r="V74" s="13">
        <f>+'Routes en reistijden'!T73</f>
        <v>0</v>
      </c>
      <c r="W74" s="13">
        <f>+'Routes en reistijden'!U73</f>
        <v>0</v>
      </c>
      <c r="X74" s="13">
        <f>+'Routes en reistijden'!V73</f>
        <v>1</v>
      </c>
      <c r="Y74" s="13">
        <f>+'Routes en reistijden'!W73</f>
        <v>0</v>
      </c>
      <c r="Z74" s="13">
        <f>+'Routes en reistijden'!X73</f>
        <v>0</v>
      </c>
      <c r="AA74" s="13">
        <f>+'Routes en reistijden'!Y73</f>
        <v>0</v>
      </c>
      <c r="AB74" s="14">
        <f>+'Routes en reistijden'!Z73</f>
        <v>0</v>
      </c>
    </row>
    <row r="75" spans="1:28" x14ac:dyDescent="0.25">
      <c r="B75" t="s">
        <v>63</v>
      </c>
      <c r="C75" s="64">
        <f>+Distributie!E385</f>
        <v>9317.0274260788592</v>
      </c>
      <c r="D75" s="82">
        <f t="shared" si="3"/>
        <v>9317.0274260788592</v>
      </c>
      <c r="E75" s="13">
        <f>+'Routes en reistijden'!C74</f>
        <v>0</v>
      </c>
      <c r="F75" s="13">
        <f>+'Routes en reistijden'!D74</f>
        <v>0</v>
      </c>
      <c r="G75" s="13">
        <f>+'Routes en reistijden'!E74</f>
        <v>0</v>
      </c>
      <c r="H75" s="13">
        <f>+'Routes en reistijden'!F74</f>
        <v>0</v>
      </c>
      <c r="I75" s="13">
        <f>+'Routes en reistijden'!G74</f>
        <v>0</v>
      </c>
      <c r="J75" s="13">
        <f>+'Routes en reistijden'!H74</f>
        <v>0</v>
      </c>
      <c r="K75" s="13">
        <f>+'Routes en reistijden'!I74</f>
        <v>0</v>
      </c>
      <c r="L75" s="13">
        <f>+'Routes en reistijden'!J74</f>
        <v>0</v>
      </c>
      <c r="M75" s="13">
        <f>+'Routes en reistijden'!K74</f>
        <v>0</v>
      </c>
      <c r="N75" s="13">
        <f>+'Routes en reistijden'!L74</f>
        <v>0</v>
      </c>
      <c r="O75" s="13">
        <f>+'Routes en reistijden'!M74</f>
        <v>0</v>
      </c>
      <c r="P75" s="13">
        <f>+'Routes en reistijden'!N74</f>
        <v>0</v>
      </c>
      <c r="Q75" s="13">
        <f>+'Routes en reistijden'!O74</f>
        <v>0</v>
      </c>
      <c r="R75" s="13">
        <f>+'Routes en reistijden'!P74</f>
        <v>0</v>
      </c>
      <c r="S75" s="13">
        <f>+'Routes en reistijden'!Q74</f>
        <v>0</v>
      </c>
      <c r="T75" s="13">
        <f>+'Routes en reistijden'!R74</f>
        <v>0</v>
      </c>
      <c r="U75" s="13">
        <f>+'Routes en reistijden'!S74</f>
        <v>0</v>
      </c>
      <c r="V75" s="13">
        <f>+'Routes en reistijden'!T74</f>
        <v>0</v>
      </c>
      <c r="W75" s="13">
        <f>+'Routes en reistijden'!U74</f>
        <v>0</v>
      </c>
      <c r="X75" s="13">
        <f>+'Routes en reistijden'!V74</f>
        <v>1</v>
      </c>
      <c r="Y75" s="13">
        <f>+'Routes en reistijden'!W74</f>
        <v>0</v>
      </c>
      <c r="Z75" s="13">
        <f>+'Routes en reistijden'!X74</f>
        <v>0</v>
      </c>
      <c r="AA75" s="13">
        <f>+'Routes en reistijden'!Y74</f>
        <v>0</v>
      </c>
      <c r="AB75" s="14">
        <f>+'Routes en reistijden'!Z74</f>
        <v>0</v>
      </c>
    </row>
    <row r="76" spans="1:28" x14ac:dyDescent="0.25">
      <c r="B76" t="s">
        <v>64</v>
      </c>
      <c r="C76" s="64">
        <f>+Distributie!F385</f>
        <v>3438.2804436197453</v>
      </c>
      <c r="D76" s="82">
        <f t="shared" si="3"/>
        <v>3438.2804436197453</v>
      </c>
      <c r="E76" s="13">
        <f>+'Routes en reistijden'!C75</f>
        <v>0</v>
      </c>
      <c r="F76" s="13">
        <f>+'Routes en reistijden'!D75</f>
        <v>0</v>
      </c>
      <c r="G76" s="13">
        <f>+'Routes en reistijden'!E75</f>
        <v>0</v>
      </c>
      <c r="H76" s="13">
        <f>+'Routes en reistijden'!F75</f>
        <v>0</v>
      </c>
      <c r="I76" s="13">
        <f>+'Routes en reistijden'!G75</f>
        <v>0</v>
      </c>
      <c r="J76" s="13">
        <f>+'Routes en reistijden'!H75</f>
        <v>1</v>
      </c>
      <c r="K76" s="13">
        <f>+'Routes en reistijden'!I75</f>
        <v>0</v>
      </c>
      <c r="L76" s="13">
        <f>+'Routes en reistijden'!J75</f>
        <v>1</v>
      </c>
      <c r="M76" s="13">
        <f>+'Routes en reistijden'!K75</f>
        <v>0</v>
      </c>
      <c r="N76" s="13">
        <f>+'Routes en reistijden'!L75</f>
        <v>0</v>
      </c>
      <c r="O76" s="13">
        <f>+'Routes en reistijden'!M75</f>
        <v>0</v>
      </c>
      <c r="P76" s="13">
        <f>+'Routes en reistijden'!N75</f>
        <v>0</v>
      </c>
      <c r="Q76" s="13">
        <f>+'Routes en reistijden'!O75</f>
        <v>0</v>
      </c>
      <c r="R76" s="13">
        <f>+'Routes en reistijden'!P75</f>
        <v>0</v>
      </c>
      <c r="S76" s="13">
        <f>+'Routes en reistijden'!Q75</f>
        <v>0</v>
      </c>
      <c r="T76" s="13">
        <f>+'Routes en reistijden'!R75</f>
        <v>0</v>
      </c>
      <c r="U76" s="13">
        <f>+'Routes en reistijden'!S75</f>
        <v>0</v>
      </c>
      <c r="V76" s="13">
        <f>+'Routes en reistijden'!T75</f>
        <v>0</v>
      </c>
      <c r="W76" s="13">
        <f>+'Routes en reistijden'!U75</f>
        <v>0</v>
      </c>
      <c r="X76" s="13">
        <f>+'Routes en reistijden'!V75</f>
        <v>0</v>
      </c>
      <c r="Y76" s="13">
        <f>+'Routes en reistijden'!W75</f>
        <v>0</v>
      </c>
      <c r="Z76" s="13">
        <f>+'Routes en reistijden'!X75</f>
        <v>0</v>
      </c>
      <c r="AA76" s="13">
        <f>+'Routes en reistijden'!Y75</f>
        <v>0</v>
      </c>
      <c r="AB76" s="14">
        <f>+'Routes en reistijden'!Z75</f>
        <v>0</v>
      </c>
    </row>
    <row r="77" spans="1:28" x14ac:dyDescent="0.25">
      <c r="B77" t="s">
        <v>65</v>
      </c>
      <c r="C77" s="64">
        <f>+Distributie!G385</f>
        <v>1604.8851206539791</v>
      </c>
      <c r="D77" s="82">
        <f t="shared" si="3"/>
        <v>1604.8851206539791</v>
      </c>
      <c r="E77" s="13">
        <f>+'Routes en reistijden'!C76</f>
        <v>0</v>
      </c>
      <c r="F77" s="13">
        <f>+'Routes en reistijden'!D76</f>
        <v>0</v>
      </c>
      <c r="G77" s="13">
        <f>+'Routes en reistijden'!E76</f>
        <v>0</v>
      </c>
      <c r="H77" s="13">
        <f>+'Routes en reistijden'!F76</f>
        <v>0</v>
      </c>
      <c r="I77" s="13">
        <f>+'Routes en reistijden'!G76</f>
        <v>0</v>
      </c>
      <c r="J77" s="13">
        <f>+'Routes en reistijden'!H76</f>
        <v>0</v>
      </c>
      <c r="K77" s="13">
        <f>+'Routes en reistijden'!I76</f>
        <v>0</v>
      </c>
      <c r="L77" s="13">
        <f>+'Routes en reistijden'!J76</f>
        <v>0</v>
      </c>
      <c r="M77" s="13">
        <f>+'Routes en reistijden'!K76</f>
        <v>0</v>
      </c>
      <c r="N77" s="13">
        <f>+'Routes en reistijden'!L76</f>
        <v>0</v>
      </c>
      <c r="O77" s="13">
        <f>+'Routes en reistijden'!M76</f>
        <v>0</v>
      </c>
      <c r="P77" s="13">
        <f>+'Routes en reistijden'!N76</f>
        <v>0</v>
      </c>
      <c r="Q77" s="13">
        <f>+'Routes en reistijden'!O76</f>
        <v>0</v>
      </c>
      <c r="R77" s="13">
        <f>+'Routes en reistijden'!P76</f>
        <v>0</v>
      </c>
      <c r="S77" s="13">
        <f>+'Routes en reistijden'!Q76</f>
        <v>0</v>
      </c>
      <c r="T77" s="13">
        <f>+'Routes en reistijden'!R76</f>
        <v>0</v>
      </c>
      <c r="U77" s="13">
        <f>+'Routes en reistijden'!S76</f>
        <v>0</v>
      </c>
      <c r="V77" s="13">
        <f>+'Routes en reistijden'!T76</f>
        <v>1</v>
      </c>
      <c r="W77" s="13">
        <f>+'Routes en reistijden'!U76</f>
        <v>0</v>
      </c>
      <c r="X77" s="13">
        <f>+'Routes en reistijden'!V76</f>
        <v>1</v>
      </c>
      <c r="Y77" s="13">
        <f>+'Routes en reistijden'!W76</f>
        <v>0</v>
      </c>
      <c r="Z77" s="13">
        <f>+'Routes en reistijden'!X76</f>
        <v>0</v>
      </c>
      <c r="AA77" s="13">
        <f>+'Routes en reistijden'!Y76</f>
        <v>0</v>
      </c>
      <c r="AB77" s="14">
        <f>+'Routes en reistijden'!Z76</f>
        <v>0</v>
      </c>
    </row>
    <row r="78" spans="1:28" x14ac:dyDescent="0.25">
      <c r="B78" t="s">
        <v>59</v>
      </c>
      <c r="C78" s="64">
        <f>+Distributie!H385</f>
        <v>21482.462003373708</v>
      </c>
      <c r="D78" s="82">
        <f t="shared" si="3"/>
        <v>21482.462003373708</v>
      </c>
      <c r="E78" s="13">
        <f>+'Routes en reistijden'!C77</f>
        <v>0</v>
      </c>
      <c r="F78" s="13">
        <f>+'Routes en reistijden'!D77</f>
        <v>0</v>
      </c>
      <c r="G78" s="13">
        <f>+'Routes en reistijden'!E77</f>
        <v>0</v>
      </c>
      <c r="H78" s="13">
        <f>+'Routes en reistijden'!F77</f>
        <v>0</v>
      </c>
      <c r="I78" s="13">
        <f>+'Routes en reistijden'!G77</f>
        <v>0</v>
      </c>
      <c r="J78" s="13">
        <f>+'Routes en reistijden'!H77</f>
        <v>0</v>
      </c>
      <c r="K78" s="13">
        <f>+'Routes en reistijden'!I77</f>
        <v>0</v>
      </c>
      <c r="L78" s="13">
        <f>+'Routes en reistijden'!J77</f>
        <v>1</v>
      </c>
      <c r="M78" s="13">
        <f>+'Routes en reistijden'!K77</f>
        <v>0</v>
      </c>
      <c r="N78" s="13">
        <f>+'Routes en reistijden'!L77</f>
        <v>0</v>
      </c>
      <c r="O78" s="13">
        <f>+'Routes en reistijden'!M77</f>
        <v>0</v>
      </c>
      <c r="P78" s="13">
        <f>+'Routes en reistijden'!N77</f>
        <v>0</v>
      </c>
      <c r="Q78" s="13">
        <f>+'Routes en reistijden'!O77</f>
        <v>0</v>
      </c>
      <c r="R78" s="13">
        <f>+'Routes en reistijden'!P77</f>
        <v>0</v>
      </c>
      <c r="S78" s="13">
        <f>+'Routes en reistijden'!Q77</f>
        <v>0</v>
      </c>
      <c r="T78" s="13">
        <f>+'Routes en reistijden'!R77</f>
        <v>0</v>
      </c>
      <c r="U78" s="13">
        <f>+'Routes en reistijden'!S77</f>
        <v>0</v>
      </c>
      <c r="V78" s="13">
        <f>+'Routes en reistijden'!T77</f>
        <v>0</v>
      </c>
      <c r="W78" s="13">
        <f>+'Routes en reistijden'!U77</f>
        <v>0</v>
      </c>
      <c r="X78" s="13">
        <f>+'Routes en reistijden'!V77</f>
        <v>0</v>
      </c>
      <c r="Y78" s="13">
        <f>+'Routes en reistijden'!W77</f>
        <v>0</v>
      </c>
      <c r="Z78" s="13">
        <f>+'Routes en reistijden'!X77</f>
        <v>0</v>
      </c>
      <c r="AA78" s="13">
        <f>+'Routes en reistijden'!Y77</f>
        <v>0</v>
      </c>
      <c r="AB78" s="14">
        <f>+'Routes en reistijden'!Z77</f>
        <v>0</v>
      </c>
    </row>
    <row r="79" spans="1:28" x14ac:dyDescent="0.25">
      <c r="B79" t="s">
        <v>60</v>
      </c>
      <c r="C79" s="64">
        <f>+Distributie!I385</f>
        <v>1037.1854490519929</v>
      </c>
      <c r="D79" s="82">
        <f t="shared" si="3"/>
        <v>1037.1854490519929</v>
      </c>
      <c r="E79" s="13">
        <f>+'Routes en reistijden'!C78</f>
        <v>0</v>
      </c>
      <c r="F79" s="13">
        <f>+'Routes en reistijden'!D78</f>
        <v>0</v>
      </c>
      <c r="G79" s="13">
        <f>+'Routes en reistijden'!E78</f>
        <v>0</v>
      </c>
      <c r="H79" s="13">
        <f>+'Routes en reistijden'!F78</f>
        <v>0</v>
      </c>
      <c r="I79" s="13">
        <f>+'Routes en reistijden'!G78</f>
        <v>0</v>
      </c>
      <c r="J79" s="13">
        <f>+'Routes en reistijden'!H78</f>
        <v>0</v>
      </c>
      <c r="K79" s="13">
        <f>+'Routes en reistijden'!I78</f>
        <v>0</v>
      </c>
      <c r="L79" s="13">
        <f>+'Routes en reistijden'!J78</f>
        <v>0</v>
      </c>
      <c r="M79" s="13">
        <f>+'Routes en reistijden'!K78</f>
        <v>0</v>
      </c>
      <c r="N79" s="13">
        <f>+'Routes en reistijden'!L78</f>
        <v>0</v>
      </c>
      <c r="O79" s="13">
        <f>+'Routes en reistijden'!M78</f>
        <v>0</v>
      </c>
      <c r="P79" s="13">
        <f>+'Routes en reistijden'!N78</f>
        <v>0</v>
      </c>
      <c r="Q79" s="13">
        <f>+'Routes en reistijden'!O78</f>
        <v>0</v>
      </c>
      <c r="R79" s="13">
        <f>+'Routes en reistijden'!P78</f>
        <v>0</v>
      </c>
      <c r="S79" s="13">
        <f>+'Routes en reistijden'!Q78</f>
        <v>0</v>
      </c>
      <c r="T79" s="13">
        <f>+'Routes en reistijden'!R78</f>
        <v>0</v>
      </c>
      <c r="U79" s="13">
        <f>+'Routes en reistijden'!S78</f>
        <v>0</v>
      </c>
      <c r="V79" s="13">
        <f>+'Routes en reistijden'!T78</f>
        <v>0</v>
      </c>
      <c r="W79" s="13">
        <f>+'Routes en reistijden'!U78</f>
        <v>0</v>
      </c>
      <c r="X79" s="13">
        <f>+'Routes en reistijden'!V78</f>
        <v>1</v>
      </c>
      <c r="Y79" s="13">
        <f>+'Routes en reistijden'!W78</f>
        <v>1</v>
      </c>
      <c r="Z79" s="13">
        <f>+'Routes en reistijden'!X78</f>
        <v>0</v>
      </c>
      <c r="AA79" s="13">
        <f>+'Routes en reistijden'!Y78</f>
        <v>0</v>
      </c>
      <c r="AB79" s="14">
        <f>+'Routes en reistijden'!Z78</f>
        <v>0</v>
      </c>
    </row>
    <row r="80" spans="1:28" x14ac:dyDescent="0.25">
      <c r="B80" t="s">
        <v>66</v>
      </c>
      <c r="C80" s="86">
        <f>+Distributie!J394385</f>
        <v>0</v>
      </c>
      <c r="D80" s="83">
        <f t="shared" si="3"/>
        <v>0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/>
    </row>
    <row r="82" spans="2:4" x14ac:dyDescent="0.25">
      <c r="B82" s="66" t="s">
        <v>83</v>
      </c>
      <c r="C82" s="69">
        <f>+SUM(C9:C80)</f>
        <v>6601799.9999761023</v>
      </c>
      <c r="D82" s="69">
        <f>+SUM(D9:D80)</f>
        <v>6601799.9999761032</v>
      </c>
    </row>
  </sheetData>
  <conditionalFormatting sqref="E10:AB79 F9:AB9">
    <cfRule type="cellIs" dxfId="1" priority="3" operator="equal">
      <formula>1</formula>
    </cfRule>
  </conditionalFormatting>
  <conditionalFormatting sqref="E9">
    <cfRule type="cellIs" dxfId="0" priority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ignoredErrors>
    <ignoredError sqref="E9:AB79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activeCell="B9" sqref="B9"/>
    </sheetView>
  </sheetViews>
  <sheetFormatPr defaultColWidth="11" defaultRowHeight="15.75" x14ac:dyDescent="0.25"/>
  <cols>
    <col min="4" max="4" width="11" bestFit="1" customWidth="1"/>
    <col min="5" max="7" width="11.5" bestFit="1" customWidth="1"/>
  </cols>
  <sheetData>
    <row r="1" spans="1:11" x14ac:dyDescent="0.25">
      <c r="A1" s="4" t="s">
        <v>82</v>
      </c>
    </row>
    <row r="3" spans="1:1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s="87"/>
      <c r="B10" s="87"/>
      <c r="C10" s="87"/>
      <c r="D10" s="87">
        <f>+Toedeling!E6</f>
        <v>29142.421237382907</v>
      </c>
      <c r="F10" s="87"/>
      <c r="G10" s="87"/>
      <c r="H10" s="87"/>
      <c r="I10" s="87"/>
      <c r="J10" s="87"/>
      <c r="K10" s="87"/>
    </row>
    <row r="11" spans="1:11" x14ac:dyDescent="0.25">
      <c r="A11" s="87"/>
      <c r="B11" s="87"/>
      <c r="C11" s="87"/>
      <c r="D11" s="87"/>
      <c r="E11" s="90">
        <f>+Toedeling!F6</f>
        <v>29226.52366521347</v>
      </c>
      <c r="F11" s="87"/>
      <c r="G11" s="88">
        <f>+Toedeling!T6</f>
        <v>7773.4762890324073</v>
      </c>
      <c r="H11" s="87"/>
      <c r="I11" s="87"/>
      <c r="J11" s="87"/>
      <c r="K11" s="87"/>
    </row>
    <row r="12" spans="1:11" x14ac:dyDescent="0.25">
      <c r="A12" s="87"/>
      <c r="B12" s="87"/>
      <c r="C12" s="87"/>
      <c r="D12" s="87"/>
      <c r="E12" s="87"/>
      <c r="F12" s="87">
        <f>+Toedeling!S6</f>
        <v>7865.9517818491968</v>
      </c>
      <c r="H12" s="87"/>
      <c r="I12" s="87"/>
      <c r="J12" s="87"/>
      <c r="K12" s="87"/>
    </row>
    <row r="13" spans="1:11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x14ac:dyDescent="0.2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x14ac:dyDescent="0.2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x14ac:dyDescent="0.25">
      <c r="A17" s="87"/>
      <c r="B17" s="87"/>
      <c r="C17" s="87">
        <f>+Toedeling!G6</f>
        <v>91525.250535119412</v>
      </c>
      <c r="D17" s="87"/>
      <c r="E17" s="87"/>
      <c r="F17" s="87"/>
      <c r="G17" s="87"/>
      <c r="H17" s="87"/>
      <c r="I17" s="87"/>
      <c r="J17" s="87"/>
      <c r="K17" s="87"/>
    </row>
    <row r="18" spans="1:11" x14ac:dyDescent="0.2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x14ac:dyDescent="0.25">
      <c r="A19" s="87"/>
      <c r="B19" s="87"/>
      <c r="C19" s="87"/>
      <c r="D19" s="88">
        <f>+Toedeling!H6</f>
        <v>91580.770171716926</v>
      </c>
      <c r="E19" s="87"/>
      <c r="F19" s="87"/>
      <c r="G19" s="87"/>
      <c r="H19" s="87"/>
      <c r="I19" s="87"/>
      <c r="J19" s="87"/>
      <c r="K19" s="87"/>
    </row>
    <row r="20" spans="1:11" x14ac:dyDescent="0.25">
      <c r="A20" s="87"/>
      <c r="B20" s="87"/>
      <c r="C20" s="87"/>
      <c r="D20" s="87">
        <f>+Toedeling!O6</f>
        <v>189290.09490302089</v>
      </c>
      <c r="E20" s="88">
        <f>+Toedeling!P6</f>
        <v>188734.05374409133</v>
      </c>
      <c r="F20" s="87">
        <f>+Toedeling!R6</f>
        <v>25160.845351847085</v>
      </c>
      <c r="G20" s="87"/>
      <c r="H20" s="87"/>
      <c r="I20" s="87"/>
      <c r="J20" s="87"/>
      <c r="K20" s="87"/>
    </row>
    <row r="21" spans="1:11" x14ac:dyDescent="0.25">
      <c r="A21" s="87"/>
      <c r="B21" s="87"/>
      <c r="C21" s="87"/>
      <c r="D21" s="87"/>
      <c r="E21" s="87"/>
      <c r="F21" s="88">
        <f>+Toedeling!Q6</f>
        <v>25368.163255761065</v>
      </c>
      <c r="G21" s="87"/>
      <c r="H21" s="87"/>
      <c r="I21" s="87"/>
      <c r="J21" s="87"/>
      <c r="K21" s="87"/>
    </row>
    <row r="22" spans="1:11" x14ac:dyDescent="0.25">
      <c r="A22" s="87"/>
      <c r="B22" s="87"/>
      <c r="C22" s="87"/>
      <c r="D22" s="88">
        <f>+Toedeling!N6</f>
        <v>168051.07061737665</v>
      </c>
      <c r="E22" s="87"/>
      <c r="F22" s="87"/>
      <c r="G22" s="87"/>
      <c r="H22" s="87"/>
      <c r="I22" s="87"/>
      <c r="J22" s="87"/>
      <c r="K22" s="87"/>
    </row>
    <row r="23" spans="1:11" x14ac:dyDescent="0.25">
      <c r="A23" s="87"/>
      <c r="B23" s="87"/>
      <c r="C23" s="87">
        <f>+Toedeling!M6</f>
        <v>168811.91035509019</v>
      </c>
      <c r="D23" s="87"/>
      <c r="E23" s="87"/>
      <c r="F23" s="87"/>
      <c r="G23" s="87"/>
      <c r="H23" s="87"/>
      <c r="I23" s="87"/>
      <c r="J23" s="87"/>
      <c r="K23" s="87"/>
    </row>
    <row r="24" spans="1:11" x14ac:dyDescent="0.25">
      <c r="A24" s="87"/>
      <c r="B24" s="87"/>
      <c r="C24" s="87"/>
      <c r="D24" s="87"/>
      <c r="E24" s="87"/>
      <c r="F24" s="87">
        <f>+Toedeling!U6</f>
        <v>71006.234284629056</v>
      </c>
      <c r="G24" s="87"/>
      <c r="H24" s="87"/>
      <c r="I24" s="87"/>
      <c r="J24" s="87"/>
      <c r="K24" s="87"/>
    </row>
    <row r="25" spans="1:11" x14ac:dyDescent="0.25">
      <c r="A25" s="87"/>
      <c r="B25" s="87">
        <f>+Toedeling!I6</f>
        <v>117721.69781451755</v>
      </c>
      <c r="C25" s="87">
        <f>+Toedeling!J6</f>
        <v>118190.31686502656</v>
      </c>
      <c r="D25" s="87"/>
      <c r="E25" s="87"/>
      <c r="F25" s="88">
        <f>+Toedeling!V6</f>
        <v>71497.558339574156</v>
      </c>
      <c r="G25" s="87"/>
      <c r="H25" s="87"/>
      <c r="I25" s="87"/>
      <c r="J25" s="87"/>
      <c r="K25" s="87"/>
    </row>
    <row r="26" spans="1:11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5">
      <c r="A27" s="87"/>
      <c r="B27" s="87"/>
      <c r="C27" s="87"/>
      <c r="E27" s="87"/>
      <c r="F27" s="87"/>
      <c r="G27" s="87"/>
      <c r="H27" s="87"/>
      <c r="I27" s="87"/>
      <c r="J27" s="87"/>
      <c r="K27" s="87"/>
    </row>
    <row r="28" spans="1:11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5">
      <c r="A30" s="87"/>
      <c r="B30" s="87"/>
      <c r="C30" s="87"/>
      <c r="D30" s="88">
        <f>+Toedeling!W6</f>
        <v>13461.132457962245</v>
      </c>
      <c r="E30" s="87"/>
      <c r="F30" s="87"/>
      <c r="G30" s="87"/>
      <c r="H30" s="88">
        <f>+Toedeling!AA6</f>
        <v>17650.002666219883</v>
      </c>
      <c r="I30" s="88">
        <f>+Toedeling!AB6</f>
        <v>17077.22111532887</v>
      </c>
      <c r="J30" s="87"/>
      <c r="K30" s="87"/>
    </row>
    <row r="31" spans="1:11" x14ac:dyDescent="0.25">
      <c r="A31" s="87"/>
      <c r="B31" s="87"/>
      <c r="C31" s="87"/>
      <c r="E31" s="87"/>
      <c r="F31" s="87"/>
      <c r="G31" s="87"/>
      <c r="H31" s="87"/>
      <c r="I31" s="87"/>
      <c r="J31" s="87"/>
      <c r="K31" s="87"/>
    </row>
    <row r="32" spans="1:11" x14ac:dyDescent="0.25">
      <c r="A32" s="87"/>
      <c r="B32" s="87"/>
      <c r="C32" s="87"/>
      <c r="D32" s="87">
        <f>+Toedeling!X6</f>
        <v>13525.688390612117</v>
      </c>
      <c r="E32" s="87"/>
      <c r="F32" s="87"/>
      <c r="G32" s="87"/>
      <c r="H32" s="87"/>
      <c r="I32" s="87"/>
      <c r="J32" s="87"/>
      <c r="K32" s="87"/>
    </row>
    <row r="33" spans="1:11" x14ac:dyDescent="0.25">
      <c r="A33" s="87"/>
      <c r="C33" s="87">
        <f>+Toedeling!L6</f>
        <v>26487.332841820738</v>
      </c>
      <c r="D33" s="87"/>
      <c r="E33" s="87"/>
      <c r="F33" s="87"/>
      <c r="G33" s="87"/>
      <c r="H33" s="87"/>
      <c r="I33" s="87"/>
      <c r="J33" s="87"/>
      <c r="K33" s="87"/>
    </row>
    <row r="34" spans="1:11" x14ac:dyDescent="0.25">
      <c r="A34" s="87"/>
      <c r="B34" s="87"/>
      <c r="C34" s="87"/>
      <c r="D34" s="87"/>
      <c r="E34" s="87"/>
      <c r="F34" s="87"/>
      <c r="G34" s="88">
        <f>+Toedeling!Z6</f>
        <v>37333.206294952841</v>
      </c>
      <c r="H34" s="87"/>
      <c r="I34" s="87"/>
      <c r="J34" s="87"/>
      <c r="K34" s="87"/>
    </row>
    <row r="35" spans="1:11" x14ac:dyDescent="0.25">
      <c r="A35" s="87"/>
      <c r="B35" s="87"/>
      <c r="C35" s="88">
        <f>+Toedeling!K6</f>
        <v>26538.867518142808</v>
      </c>
      <c r="D35" s="87"/>
      <c r="E35" s="87"/>
      <c r="F35" s="87">
        <f>+Toedeling!Y6</f>
        <v>38847.779168373199</v>
      </c>
      <c r="G35" s="87"/>
      <c r="H35" s="87"/>
      <c r="I35" s="87"/>
      <c r="J35" s="87"/>
      <c r="K35" s="87"/>
    </row>
    <row r="36" spans="1:11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1:1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1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</row>
    <row r="46" spans="1:1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Netwerk en zonering</vt:lpstr>
      <vt:lpstr>Productie en attractie</vt:lpstr>
      <vt:lpstr>Routes en reistijden</vt:lpstr>
      <vt:lpstr>Distributie</vt:lpstr>
      <vt:lpstr>Toedeling</vt:lpstr>
      <vt:lpstr>Hoofdstromen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van Nes</dc:creator>
  <cp:lastModifiedBy>Rob van Nes - CITG</cp:lastModifiedBy>
  <dcterms:created xsi:type="dcterms:W3CDTF">2013-02-23T09:42:10Z</dcterms:created>
  <dcterms:modified xsi:type="dcterms:W3CDTF">2018-05-03T12:29:50Z</dcterms:modified>
</cp:coreProperties>
</file>