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855" yWindow="0" windowWidth="24480" windowHeight="18240" tabRatio="500"/>
  </bookViews>
  <sheets>
    <sheet name="Blad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0" i="1" l="1"/>
  <c r="I56" i="1"/>
  <c r="D53" i="1"/>
  <c r="G53" i="1"/>
  <c r="I53" i="1"/>
  <c r="I48" i="1"/>
  <c r="I45" i="1"/>
  <c r="G38" i="1"/>
  <c r="I38" i="1"/>
  <c r="I35" i="1"/>
  <c r="I32" i="1"/>
  <c r="I23" i="1"/>
  <c r="I20" i="1"/>
  <c r="J35" i="1"/>
  <c r="B48" i="1"/>
  <c r="C48" i="1"/>
  <c r="D48" i="1"/>
  <c r="C39" i="1"/>
  <c r="B49" i="1"/>
  <c r="D39" i="1"/>
  <c r="C49" i="1"/>
  <c r="D49" i="1"/>
  <c r="G48" i="1"/>
  <c r="B45" i="1"/>
  <c r="C45" i="1"/>
  <c r="B46" i="1"/>
  <c r="C46" i="1"/>
  <c r="G45" i="1"/>
  <c r="I50" i="1"/>
  <c r="K45" i="1"/>
  <c r="B53" i="1"/>
  <c r="E38" i="1"/>
  <c r="C53" i="1"/>
  <c r="B39" i="1"/>
  <c r="B54" i="1"/>
  <c r="E39" i="1"/>
  <c r="C54" i="1"/>
  <c r="J56" i="1"/>
  <c r="J53" i="1"/>
  <c r="J48" i="1"/>
  <c r="J45" i="1"/>
  <c r="J38" i="1"/>
  <c r="J32" i="1"/>
  <c r="J23" i="1"/>
  <c r="J20" i="1"/>
  <c r="E57" i="1"/>
  <c r="D57" i="1"/>
  <c r="C57" i="1"/>
  <c r="B57" i="1"/>
  <c r="G23" i="1"/>
  <c r="G20" i="1"/>
  <c r="I25" i="1"/>
  <c r="K23" i="1"/>
  <c r="E56" i="1"/>
  <c r="D56" i="1"/>
  <c r="C56" i="1"/>
  <c r="B56" i="1"/>
  <c r="K48" i="1"/>
  <c r="B32" i="1"/>
  <c r="C32" i="1"/>
  <c r="D32" i="1"/>
  <c r="B33" i="1"/>
  <c r="C33" i="1"/>
  <c r="D33" i="1"/>
  <c r="G32" i="1"/>
  <c r="E36" i="1"/>
  <c r="D36" i="1"/>
  <c r="C36" i="1"/>
  <c r="B36" i="1"/>
  <c r="E35" i="1"/>
  <c r="D35" i="1"/>
  <c r="C35" i="1"/>
  <c r="B35" i="1"/>
  <c r="K20" i="1"/>
  <c r="G35" i="1"/>
  <c r="I40" i="1"/>
  <c r="K32" i="1"/>
  <c r="K38" i="1"/>
  <c r="K35" i="1"/>
  <c r="G56" i="1"/>
  <c r="I58" i="1"/>
  <c r="K56" i="1"/>
  <c r="K53" i="1"/>
  <c r="K54" i="1"/>
</calcChain>
</file>

<file path=xl/comments1.xml><?xml version="1.0" encoding="utf-8"?>
<comments xmlns="http://schemas.openxmlformats.org/spreadsheetml/2006/main">
  <authors>
    <author>Rob van Nes - CITG</author>
  </authors>
  <commentList>
    <comment ref="K50" authorId="0">
      <text>
        <r>
          <rPr>
            <b/>
            <sz val="9"/>
            <color indexed="81"/>
            <rFont val="Tahoma"/>
            <family val="2"/>
          </rPr>
          <t>Rob van Nes - CITG:</t>
        </r>
        <r>
          <rPr>
            <sz val="9"/>
            <color indexed="81"/>
            <rFont val="Tahoma"/>
            <family val="2"/>
          </rPr>
          <t xml:space="preserve">
Note that the logsum is transferred in the original  units</t>
        </r>
      </text>
    </comment>
    <comment ref="K54" authorId="0">
      <text>
        <r>
          <rPr>
            <b/>
            <sz val="9"/>
            <color indexed="81"/>
            <rFont val="Tahoma"/>
            <family val="2"/>
          </rPr>
          <t>Rob van Nes - CITG:</t>
        </r>
        <r>
          <rPr>
            <sz val="9"/>
            <color indexed="81"/>
            <rFont val="Tahoma"/>
            <family val="2"/>
          </rPr>
          <t xml:space="preserve">
Total car share times proportion car only
</t>
        </r>
      </text>
    </comment>
  </commentList>
</comments>
</file>

<file path=xl/sharedStrings.xml><?xml version="1.0" encoding="utf-8"?>
<sst xmlns="http://schemas.openxmlformats.org/spreadsheetml/2006/main" count="54" uniqueCount="32">
  <si>
    <t>driving</t>
  </si>
  <si>
    <t>walking</t>
  </si>
  <si>
    <t>parking</t>
  </si>
  <si>
    <t>car</t>
  </si>
  <si>
    <t>in-vehicle</t>
  </si>
  <si>
    <t>fare</t>
  </si>
  <si>
    <t>PT</t>
  </si>
  <si>
    <t>penalty car-pt</t>
  </si>
  <si>
    <t>car only part</t>
  </si>
  <si>
    <t>penalty car+pt</t>
  </si>
  <si>
    <t>car+PT part</t>
  </si>
  <si>
    <t>car plus car+PT</t>
  </si>
  <si>
    <t>Modelling a transferium using nested logit</t>
  </si>
  <si>
    <t>θ</t>
  </si>
  <si>
    <t>β</t>
  </si>
  <si>
    <t>V</t>
  </si>
  <si>
    <t>2 modes only</t>
  </si>
  <si>
    <t>Logsum</t>
  </si>
  <si>
    <t>Upper level choice</t>
  </si>
  <si>
    <t>Computation of the logsum (lower level)</t>
  </si>
  <si>
    <t xml:space="preserve"> =&gt;car only</t>
  </si>
  <si>
    <t>yellow: input</t>
  </si>
  <si>
    <t>pink/orange: main output</t>
  </si>
  <si>
    <t>New option: Transferium at the city edge of the destination</t>
  </si>
  <si>
    <t>After a 30 minute drive you park your car for 1 euro an dtravel further by train: 5 minutes plus 5 min walking</t>
  </si>
  <si>
    <t>However, research showed that travellers associate an extra disutility to transferring to PT equivalent to 25 minutes</t>
  </si>
  <si>
    <t>Transferium option as a third mode</t>
  </si>
  <si>
    <t>Base case: 2 modes</t>
  </si>
  <si>
    <t>Transferium option as a subchoice for car</t>
  </si>
  <si>
    <t>λ</t>
  </si>
  <si>
    <t>car+PT</t>
  </si>
  <si>
    <t>Note that λ should be greater than β!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</si>
</sst>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164" fontId="0" fillId="0" borderId="0" xfId="1" applyNumberFormat="1" applyFont="1"/>
    <xf numFmtId="9" fontId="0" fillId="0" borderId="0" xfId="1" applyFont="1"/>
    <xf numFmtId="10" fontId="0" fillId="0" borderId="0" xfId="0" applyNumberFormat="1"/>
    <xf numFmtId="164" fontId="0" fillId="0" borderId="0" xfId="0" applyNumberFormat="1"/>
    <xf numFmtId="9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horizontal="center"/>
    </xf>
    <xf numFmtId="0" fontId="0" fillId="2" borderId="0" xfId="0" applyFill="1" applyBorder="1"/>
    <xf numFmtId="0" fontId="0" fillId="0" borderId="0" xfId="0" applyBorder="1"/>
    <xf numFmtId="0" fontId="0" fillId="0" borderId="5" xfId="0" applyBorder="1"/>
    <xf numFmtId="0" fontId="0" fillId="2" borderId="0" xfId="0" applyFill="1" applyBorder="1" applyAlignment="1">
      <alignment horizontal="center"/>
    </xf>
    <xf numFmtId="164" fontId="0" fillId="0" borderId="5" xfId="1" applyNumberFormat="1" applyFont="1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64" fontId="0" fillId="0" borderId="8" xfId="1" applyNumberFormat="1" applyFont="1" applyBorder="1"/>
    <xf numFmtId="0" fontId="0" fillId="0" borderId="2" xfId="0" applyBorder="1" applyAlignment="1">
      <alignment horizontal="center"/>
    </xf>
    <xf numFmtId="164" fontId="0" fillId="0" borderId="3" xfId="0" applyNumberFormat="1" applyBorder="1"/>
    <xf numFmtId="164" fontId="0" fillId="0" borderId="5" xfId="0" applyNumberFormat="1" applyBorder="1"/>
    <xf numFmtId="0" fontId="0" fillId="3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9" fontId="0" fillId="0" borderId="5" xfId="1" applyFont="1" applyBorder="1"/>
    <xf numFmtId="9" fontId="0" fillId="0" borderId="8" xfId="1" applyFont="1" applyBorder="1"/>
    <xf numFmtId="164" fontId="0" fillId="0" borderId="8" xfId="0" applyNumberFormat="1" applyBorder="1"/>
    <xf numFmtId="0" fontId="0" fillId="0" borderId="4" xfId="0" applyBorder="1" applyAlignment="1">
      <alignment horizontal="right"/>
    </xf>
    <xf numFmtId="164" fontId="0" fillId="0" borderId="3" xfId="1" applyNumberFormat="1" applyFont="1" applyBorder="1"/>
    <xf numFmtId="0" fontId="2" fillId="0" borderId="1" xfId="0" applyFont="1" applyBorder="1"/>
    <xf numFmtId="164" fontId="0" fillId="3" borderId="5" xfId="1" applyNumberFormat="1" applyFont="1" applyFill="1" applyBorder="1"/>
    <xf numFmtId="0" fontId="0" fillId="0" borderId="4" xfId="0" quotePrefix="1" applyBorder="1"/>
    <xf numFmtId="164" fontId="0" fillId="0" borderId="0" xfId="1" applyNumberFormat="1" applyFont="1" applyBorder="1"/>
    <xf numFmtId="0" fontId="7" fillId="2" borderId="0" xfId="0" applyFont="1" applyFill="1" applyBorder="1"/>
    <xf numFmtId="2" fontId="0" fillId="3" borderId="8" xfId="1" applyNumberFormat="1" applyFont="1" applyFill="1" applyBorder="1"/>
    <xf numFmtId="0" fontId="8" fillId="0" borderId="0" xfId="0" applyFont="1"/>
    <xf numFmtId="0" fontId="2" fillId="4" borderId="0" xfId="0" applyFont="1" applyFill="1"/>
    <xf numFmtId="0" fontId="2" fillId="4" borderId="0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0" fillId="4" borderId="0" xfId="0" applyFill="1"/>
    <xf numFmtId="2" fontId="0" fillId="3" borderId="0" xfId="0" applyNumberFormat="1" applyFill="1" applyBorder="1" applyAlignment="1">
      <alignment horizontal="center"/>
    </xf>
  </cellXfs>
  <cellStyles count="1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12700</xdr:rowOff>
    </xdr:from>
    <xdr:to>
      <xdr:col>9</xdr:col>
      <xdr:colOff>757928</xdr:colOff>
      <xdr:row>14</xdr:row>
      <xdr:rowOff>146285</xdr:rowOff>
    </xdr:to>
    <xdr:grpSp>
      <xdr:nvGrpSpPr>
        <xdr:cNvPr id="23" name="Group 1"/>
        <xdr:cNvGrpSpPr/>
      </xdr:nvGrpSpPr>
      <xdr:grpSpPr>
        <a:xfrm>
          <a:off x="962025" y="679450"/>
          <a:ext cx="7549253" cy="2333860"/>
          <a:chOff x="375212" y="813953"/>
          <a:chExt cx="7552428" cy="2229085"/>
        </a:xfrm>
      </xdr:grpSpPr>
      <xdr:sp macro="" textlink="">
        <xdr:nvSpPr>
          <xdr:cNvPr id="24" name="Ovaal 23"/>
          <xdr:cNvSpPr/>
        </xdr:nvSpPr>
        <xdr:spPr>
          <a:xfrm>
            <a:off x="1226656" y="1890369"/>
            <a:ext cx="187606" cy="187606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nl-NL"/>
          </a:p>
        </xdr:txBody>
      </xdr:sp>
      <xdr:sp macro="" textlink="">
        <xdr:nvSpPr>
          <xdr:cNvPr id="25" name="Ovaal 24"/>
          <xdr:cNvSpPr/>
        </xdr:nvSpPr>
        <xdr:spPr>
          <a:xfrm>
            <a:off x="6285680" y="1948966"/>
            <a:ext cx="187606" cy="187606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nl-NL"/>
          </a:p>
        </xdr:txBody>
      </xdr:sp>
      <xdr:cxnSp macro="">
        <xdr:nvCxnSpPr>
          <xdr:cNvPr id="26" name="Rechte verbindingslijn 25"/>
          <xdr:cNvCxnSpPr>
            <a:stCxn id="24" idx="5"/>
          </xdr:cNvCxnSpPr>
        </xdr:nvCxnSpPr>
        <xdr:spPr>
          <a:xfrm>
            <a:off x="1386788" y="2050501"/>
            <a:ext cx="893349" cy="691256"/>
          </a:xfrm>
          <a:prstGeom prst="line">
            <a:avLst/>
          </a:prstGeom>
          <a:ln w="12700" cmpd="sng"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7" name="Vrije vorm 26"/>
          <xdr:cNvSpPr/>
        </xdr:nvSpPr>
        <xdr:spPr>
          <a:xfrm>
            <a:off x="2280137" y="1183285"/>
            <a:ext cx="3809850" cy="1544042"/>
          </a:xfrm>
          <a:custGeom>
            <a:avLst/>
            <a:gdLst>
              <a:gd name="connsiteX0" fmla="*/ 0 w 3809850"/>
              <a:gd name="connsiteY0" fmla="*/ 1544042 h 1544042"/>
              <a:gd name="connsiteX1" fmla="*/ 3809850 w 3809850"/>
              <a:gd name="connsiteY1" fmla="*/ 0 h 1544042"/>
              <a:gd name="connsiteX2" fmla="*/ 3809850 w 3809850"/>
              <a:gd name="connsiteY2" fmla="*/ 0 h 154404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809850" h="1544042">
                <a:moveTo>
                  <a:pt x="0" y="1544042"/>
                </a:moveTo>
                <a:lnTo>
                  <a:pt x="3809850" y="0"/>
                </a:lnTo>
                <a:lnTo>
                  <a:pt x="3809850" y="0"/>
                </a:lnTo>
              </a:path>
            </a:pathLst>
          </a:custGeom>
          <a:ln w="57150" cmpd="sng">
            <a:prstDash val="dash"/>
            <a:headEnd type="diamond"/>
            <a:tailEnd type="diamond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  <xdr:txBody>
          <a:bodyPr wrap="square" rtlCol="0" anchor="ctr"/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nl-NL"/>
          </a:p>
        </xdr:txBody>
      </xdr:sp>
      <xdr:cxnSp macro="">
        <xdr:nvCxnSpPr>
          <xdr:cNvPr id="28" name="Rechte verbindingslijn 27"/>
          <xdr:cNvCxnSpPr>
            <a:stCxn id="27" idx="1"/>
            <a:endCxn id="25" idx="0"/>
          </xdr:cNvCxnSpPr>
        </xdr:nvCxnSpPr>
        <xdr:spPr>
          <a:xfrm>
            <a:off x="6089987" y="1183285"/>
            <a:ext cx="289496" cy="765681"/>
          </a:xfrm>
          <a:prstGeom prst="line">
            <a:avLst/>
          </a:prstGeom>
          <a:ln w="12700" cmpd="sng"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Rechte verbindingslijn 28"/>
          <xdr:cNvCxnSpPr>
            <a:stCxn id="25" idx="4"/>
            <a:endCxn id="30" idx="6"/>
          </xdr:cNvCxnSpPr>
        </xdr:nvCxnSpPr>
        <xdr:spPr>
          <a:xfrm flipH="1">
            <a:off x="5902381" y="2136572"/>
            <a:ext cx="477102" cy="446452"/>
          </a:xfrm>
          <a:prstGeom prst="line">
            <a:avLst/>
          </a:prstGeom>
          <a:ln w="12700" cmpd="sng"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" name="Vrije vorm 29"/>
          <xdr:cNvSpPr/>
        </xdr:nvSpPr>
        <xdr:spPr>
          <a:xfrm>
            <a:off x="1399831" y="892123"/>
            <a:ext cx="4502550" cy="1690901"/>
          </a:xfrm>
          <a:custGeom>
            <a:avLst/>
            <a:gdLst>
              <a:gd name="connsiteX0" fmla="*/ 0 w 4502550"/>
              <a:gd name="connsiteY0" fmla="*/ 1012677 h 1690901"/>
              <a:gd name="connsiteX1" fmla="*/ 620544 w 4502550"/>
              <a:gd name="connsiteY1" fmla="*/ 522046 h 1690901"/>
              <a:gd name="connsiteX2" fmla="*/ 1587437 w 4502550"/>
              <a:gd name="connsiteY2" fmla="*/ 421034 h 1690901"/>
              <a:gd name="connsiteX3" fmla="*/ 2424450 w 4502550"/>
              <a:gd name="connsiteY3" fmla="*/ 305592 h 1690901"/>
              <a:gd name="connsiteX4" fmla="*/ 2987269 w 4502550"/>
              <a:gd name="connsiteY4" fmla="*/ 2556 h 1690901"/>
              <a:gd name="connsiteX5" fmla="*/ 3780987 w 4502550"/>
              <a:gd name="connsiteY5" fmla="*/ 493186 h 1690901"/>
              <a:gd name="connsiteX6" fmla="*/ 4502550 w 4502550"/>
              <a:gd name="connsiteY6" fmla="*/ 1690901 h 169090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4502550" h="1690901">
                <a:moveTo>
                  <a:pt x="0" y="1012677"/>
                </a:moveTo>
                <a:cubicBezTo>
                  <a:pt x="177985" y="816665"/>
                  <a:pt x="355971" y="620653"/>
                  <a:pt x="620544" y="522046"/>
                </a:cubicBezTo>
                <a:cubicBezTo>
                  <a:pt x="885117" y="423439"/>
                  <a:pt x="1286786" y="457110"/>
                  <a:pt x="1587437" y="421034"/>
                </a:cubicBezTo>
                <a:cubicBezTo>
                  <a:pt x="1888088" y="384958"/>
                  <a:pt x="2191145" y="375338"/>
                  <a:pt x="2424450" y="305592"/>
                </a:cubicBezTo>
                <a:cubicBezTo>
                  <a:pt x="2657755" y="235846"/>
                  <a:pt x="2761180" y="-28710"/>
                  <a:pt x="2987269" y="2556"/>
                </a:cubicBezTo>
                <a:cubicBezTo>
                  <a:pt x="3213358" y="33822"/>
                  <a:pt x="3528440" y="211795"/>
                  <a:pt x="3780987" y="493186"/>
                </a:cubicBezTo>
                <a:cubicBezTo>
                  <a:pt x="4033534" y="774577"/>
                  <a:pt x="4502550" y="1690901"/>
                  <a:pt x="4502550" y="1690901"/>
                </a:cubicBezTo>
              </a:path>
            </a:pathLst>
          </a:custGeom>
          <a:ln w="57150" cmpd="sng">
            <a:tailEnd type="diamond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  <xdr:txBody>
          <a:bodyPr wrap="square" rtlCol="0" anchor="ctr"/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nl-NL"/>
          </a:p>
        </xdr:txBody>
      </xdr:sp>
      <xdr:sp macro="" textlink="">
        <xdr:nvSpPr>
          <xdr:cNvPr id="31" name="Tekstvak 30"/>
          <xdr:cNvSpPr txBox="1"/>
        </xdr:nvSpPr>
        <xdr:spPr>
          <a:xfrm>
            <a:off x="6638376" y="1865835"/>
            <a:ext cx="1289264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 b="1"/>
              <a:t>Destination</a:t>
            </a:r>
          </a:p>
        </xdr:txBody>
      </xdr:sp>
      <xdr:sp macro="" textlink="">
        <xdr:nvSpPr>
          <xdr:cNvPr id="32" name="Tekstvak 31"/>
          <xdr:cNvSpPr txBox="1"/>
        </xdr:nvSpPr>
        <xdr:spPr>
          <a:xfrm>
            <a:off x="375212" y="1771566"/>
            <a:ext cx="766557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 b="1"/>
              <a:t>Origin</a:t>
            </a:r>
          </a:p>
        </xdr:txBody>
      </xdr:sp>
      <xdr:sp macro="" textlink="">
        <xdr:nvSpPr>
          <xdr:cNvPr id="33" name="Tekstvak 32"/>
          <xdr:cNvSpPr txBox="1"/>
        </xdr:nvSpPr>
        <xdr:spPr>
          <a:xfrm>
            <a:off x="3267764" y="813953"/>
            <a:ext cx="498792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/>
              <a:t>Car</a:t>
            </a:r>
          </a:p>
        </xdr:txBody>
      </xdr:sp>
      <xdr:sp macro="" textlink="">
        <xdr:nvSpPr>
          <xdr:cNvPr id="34" name="Tekstvak 33"/>
          <xdr:cNvSpPr txBox="1"/>
        </xdr:nvSpPr>
        <xdr:spPr>
          <a:xfrm>
            <a:off x="3178939" y="1737573"/>
            <a:ext cx="662448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/>
              <a:t>Train</a:t>
            </a:r>
          </a:p>
        </xdr:txBody>
      </xdr:sp>
      <xdr:sp macro="" textlink="">
        <xdr:nvSpPr>
          <xdr:cNvPr id="35" name="Tekstvak 34"/>
          <xdr:cNvSpPr txBox="1"/>
        </xdr:nvSpPr>
        <xdr:spPr>
          <a:xfrm>
            <a:off x="3841387" y="1100955"/>
            <a:ext cx="830677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/>
              <a:t>40 min</a:t>
            </a:r>
          </a:p>
        </xdr:txBody>
      </xdr:sp>
      <xdr:sp macro="" textlink="">
        <xdr:nvSpPr>
          <xdr:cNvPr id="36" name="Tekstvak 35"/>
          <xdr:cNvSpPr txBox="1"/>
        </xdr:nvSpPr>
        <xdr:spPr>
          <a:xfrm>
            <a:off x="1723836" y="2078803"/>
            <a:ext cx="713657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/>
              <a:t>5 min</a:t>
            </a:r>
          </a:p>
        </xdr:txBody>
      </xdr:sp>
      <xdr:sp macro="" textlink="">
        <xdr:nvSpPr>
          <xdr:cNvPr id="37" name="Tekstvak 36"/>
          <xdr:cNvSpPr txBox="1"/>
        </xdr:nvSpPr>
        <xdr:spPr>
          <a:xfrm>
            <a:off x="3766556" y="2078938"/>
            <a:ext cx="1175322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/>
              <a:t>25 min, 5€</a:t>
            </a:r>
          </a:p>
        </xdr:txBody>
      </xdr:sp>
      <xdr:sp macro="" textlink="">
        <xdr:nvSpPr>
          <xdr:cNvPr id="38" name="Tekstvak 37"/>
          <xdr:cNvSpPr txBox="1"/>
        </xdr:nvSpPr>
        <xdr:spPr>
          <a:xfrm>
            <a:off x="4882557" y="2673706"/>
            <a:ext cx="1279389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/>
              <a:t> Parking: 4€</a:t>
            </a:r>
          </a:p>
        </xdr:txBody>
      </xdr:sp>
      <xdr:sp macro="" textlink="">
        <xdr:nvSpPr>
          <xdr:cNvPr id="39" name="Tekstvak 38"/>
          <xdr:cNvSpPr txBox="1"/>
        </xdr:nvSpPr>
        <xdr:spPr>
          <a:xfrm>
            <a:off x="6315685" y="1402234"/>
            <a:ext cx="713657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/>
              <a:t>5 min</a:t>
            </a:r>
          </a:p>
        </xdr:txBody>
      </xdr:sp>
      <xdr:sp macro="" textlink="">
        <xdr:nvSpPr>
          <xdr:cNvPr id="40" name="Tekstvak 39"/>
          <xdr:cNvSpPr txBox="1"/>
        </xdr:nvSpPr>
        <xdr:spPr>
          <a:xfrm>
            <a:off x="6108782" y="2398358"/>
            <a:ext cx="713657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/>
              <a:t>5 min</a:t>
            </a:r>
          </a:p>
        </xdr:txBody>
      </xdr:sp>
      <xdr:sp macro="" textlink="">
        <xdr:nvSpPr>
          <xdr:cNvPr id="41" name="Tekstvak 40"/>
          <xdr:cNvSpPr txBox="1"/>
        </xdr:nvSpPr>
        <xdr:spPr>
          <a:xfrm>
            <a:off x="6170937" y="1196793"/>
            <a:ext cx="766557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/>
              <a:t>Walk2</a:t>
            </a:r>
          </a:p>
        </xdr:txBody>
      </xdr:sp>
      <xdr:sp macro="" textlink="">
        <xdr:nvSpPr>
          <xdr:cNvPr id="42" name="Tekstvak 41"/>
          <xdr:cNvSpPr txBox="1"/>
        </xdr:nvSpPr>
        <xdr:spPr>
          <a:xfrm>
            <a:off x="1016552" y="2280622"/>
            <a:ext cx="766557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/>
              <a:t>Walk1</a:t>
            </a:r>
          </a:p>
        </xdr:txBody>
      </xdr:sp>
      <xdr:sp macro="" textlink="">
        <xdr:nvSpPr>
          <xdr:cNvPr id="43" name="Tekstvak 42"/>
          <xdr:cNvSpPr txBox="1"/>
        </xdr:nvSpPr>
        <xdr:spPr>
          <a:xfrm>
            <a:off x="6192151" y="2165264"/>
            <a:ext cx="649537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/>
              <a:t>Walk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8"/>
  <sheetViews>
    <sheetView tabSelected="1" workbookViewId="0">
      <selection activeCell="M50" sqref="M50"/>
    </sheetView>
  </sheetViews>
  <sheetFormatPr defaultColWidth="11" defaultRowHeight="15.75" x14ac:dyDescent="0.25"/>
  <cols>
    <col min="1" max="1" width="12.625" customWidth="1"/>
    <col min="9" max="9" width="12.125" bestFit="1" customWidth="1"/>
    <col min="10" max="10" width="13.375" customWidth="1"/>
  </cols>
  <sheetData>
    <row r="1" spans="1:10" ht="21" x14ac:dyDescent="0.35">
      <c r="A1" s="37" t="s">
        <v>12</v>
      </c>
    </row>
    <row r="2" spans="1:10" x14ac:dyDescent="0.25">
      <c r="J2" t="s">
        <v>21</v>
      </c>
    </row>
    <row r="3" spans="1:10" x14ac:dyDescent="0.25">
      <c r="J3" t="s">
        <v>22</v>
      </c>
    </row>
    <row r="16" spans="1:10" x14ac:dyDescent="0.25">
      <c r="A16" s="38" t="s">
        <v>27</v>
      </c>
      <c r="B16" s="38"/>
      <c r="C16" s="38"/>
      <c r="D16" s="38"/>
      <c r="E16" s="38"/>
      <c r="F16" s="38"/>
      <c r="G16" s="38"/>
      <c r="H16" s="38"/>
      <c r="I16" s="38"/>
    </row>
    <row r="18" spans="1:13" x14ac:dyDescent="0.25">
      <c r="A18" s="31" t="s">
        <v>16</v>
      </c>
      <c r="B18" s="8"/>
      <c r="C18" s="8"/>
      <c r="D18" s="8"/>
      <c r="E18" s="8"/>
      <c r="F18" s="8"/>
      <c r="G18" s="8"/>
      <c r="H18" s="8"/>
      <c r="I18" s="8"/>
      <c r="J18" s="7"/>
      <c r="K18" s="9"/>
    </row>
    <row r="19" spans="1:13" x14ac:dyDescent="0.25">
      <c r="A19" s="10"/>
      <c r="B19" s="11" t="s">
        <v>0</v>
      </c>
      <c r="C19" s="11" t="s">
        <v>1</v>
      </c>
      <c r="D19" s="11" t="s">
        <v>2</v>
      </c>
      <c r="E19" s="11"/>
      <c r="F19" s="11"/>
      <c r="G19" s="11" t="s">
        <v>15</v>
      </c>
      <c r="H19" s="12" t="s">
        <v>14</v>
      </c>
      <c r="I19" s="12">
        <v>0.3</v>
      </c>
      <c r="J19" s="10"/>
      <c r="K19" s="14"/>
    </row>
    <row r="20" spans="1:13" x14ac:dyDescent="0.25">
      <c r="A20" s="10" t="s">
        <v>3</v>
      </c>
      <c r="B20" s="15">
        <v>40</v>
      </c>
      <c r="C20" s="15">
        <v>5</v>
      </c>
      <c r="D20" s="15">
        <v>4</v>
      </c>
      <c r="E20" s="11"/>
      <c r="F20" s="11"/>
      <c r="G20" s="11">
        <f>SUMPRODUCT(B20:E20,B21:E21)</f>
        <v>-74</v>
      </c>
      <c r="H20" s="13"/>
      <c r="I20" s="13">
        <f>+EXP($I$19*G20)</f>
        <v>2.2838233123615781E-10</v>
      </c>
      <c r="J20" s="29" t="str">
        <f>+A20</f>
        <v>car</v>
      </c>
      <c r="K20" s="32">
        <f>+I20/I25</f>
        <v>0.57444251681165914</v>
      </c>
    </row>
    <row r="21" spans="1:13" x14ac:dyDescent="0.25">
      <c r="A21" s="10" t="s">
        <v>13</v>
      </c>
      <c r="B21" s="15">
        <v>-1</v>
      </c>
      <c r="C21" s="15">
        <v>-2</v>
      </c>
      <c r="D21" s="15">
        <v>-6</v>
      </c>
      <c r="E21" s="11"/>
      <c r="F21" s="11"/>
      <c r="G21" s="11"/>
      <c r="H21" s="13"/>
      <c r="I21" s="13"/>
      <c r="J21" s="10"/>
      <c r="K21" s="16"/>
    </row>
    <row r="22" spans="1:13" x14ac:dyDescent="0.25">
      <c r="A22" s="10"/>
      <c r="B22" s="11" t="s">
        <v>1</v>
      </c>
      <c r="C22" s="11" t="s">
        <v>4</v>
      </c>
      <c r="D22" s="11" t="s">
        <v>5</v>
      </c>
      <c r="E22" s="11" t="s">
        <v>1</v>
      </c>
      <c r="F22" s="11"/>
      <c r="G22" s="11"/>
      <c r="H22" s="13"/>
      <c r="I22" s="13"/>
      <c r="J22" s="10"/>
      <c r="K22" s="16"/>
    </row>
    <row r="23" spans="1:13" x14ac:dyDescent="0.25">
      <c r="A23" s="10" t="s">
        <v>6</v>
      </c>
      <c r="B23" s="15">
        <v>5</v>
      </c>
      <c r="C23" s="15">
        <v>25</v>
      </c>
      <c r="D23" s="15">
        <v>5</v>
      </c>
      <c r="E23" s="15">
        <v>5</v>
      </c>
      <c r="F23" s="11"/>
      <c r="G23" s="11">
        <f>SUMPRODUCT(B23:E23,B24:E24)</f>
        <v>-75</v>
      </c>
      <c r="H23" s="13"/>
      <c r="I23" s="13">
        <f>+EXP($I$19*G23)</f>
        <v>1.6918979226151304E-10</v>
      </c>
      <c r="J23" s="29" t="str">
        <f>+A23</f>
        <v>PT</v>
      </c>
      <c r="K23" s="32">
        <f>+I23/I25</f>
        <v>0.42555748318834086</v>
      </c>
    </row>
    <row r="24" spans="1:13" x14ac:dyDescent="0.25">
      <c r="A24" s="10" t="s">
        <v>13</v>
      </c>
      <c r="B24" s="15">
        <v>-2</v>
      </c>
      <c r="C24" s="15">
        <v>-1</v>
      </c>
      <c r="D24" s="15">
        <v>-6</v>
      </c>
      <c r="E24" s="15">
        <v>-2</v>
      </c>
      <c r="F24" s="11"/>
      <c r="G24" s="11"/>
      <c r="H24" s="13"/>
      <c r="I24" s="13"/>
      <c r="J24" s="10"/>
      <c r="K24" s="16"/>
    </row>
    <row r="25" spans="1:13" x14ac:dyDescent="0.25">
      <c r="A25" s="17"/>
      <c r="B25" s="18"/>
      <c r="C25" s="18"/>
      <c r="D25" s="18"/>
      <c r="E25" s="18"/>
      <c r="F25" s="18"/>
      <c r="G25" s="18"/>
      <c r="H25" s="19"/>
      <c r="I25" s="19">
        <f>+I23+I20</f>
        <v>3.9757212349767086E-10</v>
      </c>
      <c r="J25" s="17"/>
      <c r="K25" s="20"/>
    </row>
    <row r="26" spans="1:13" x14ac:dyDescent="0.25">
      <c r="A26" s="13"/>
      <c r="B26" s="11"/>
      <c r="C26" s="11"/>
      <c r="D26" s="11"/>
      <c r="E26" s="11"/>
      <c r="F26" s="11"/>
      <c r="G26" s="11"/>
      <c r="H26" s="13"/>
      <c r="I26" s="13"/>
      <c r="J26" s="13"/>
      <c r="K26" s="34"/>
    </row>
    <row r="27" spans="1:13" x14ac:dyDescent="0.25">
      <c r="A27" s="39" t="s">
        <v>23</v>
      </c>
      <c r="B27" s="40"/>
      <c r="C27" s="40"/>
      <c r="D27" s="40"/>
      <c r="E27" s="40"/>
      <c r="F27" s="40"/>
      <c r="G27" s="40"/>
      <c r="H27" s="41"/>
      <c r="I27" s="41"/>
      <c r="J27" s="13"/>
      <c r="K27" s="34"/>
    </row>
    <row r="28" spans="1:13" x14ac:dyDescent="0.25">
      <c r="A28" s="41" t="s">
        <v>24</v>
      </c>
      <c r="B28" s="40"/>
      <c r="C28" s="40"/>
      <c r="D28" s="40"/>
      <c r="E28" s="40"/>
      <c r="F28" s="40"/>
      <c r="G28" s="40"/>
      <c r="H28" s="41"/>
      <c r="I28" s="41"/>
      <c r="J28" s="13"/>
      <c r="K28" s="34"/>
    </row>
    <row r="29" spans="1:13" x14ac:dyDescent="0.25">
      <c r="A29" s="41" t="s">
        <v>25</v>
      </c>
      <c r="B29" s="40"/>
      <c r="C29" s="40"/>
      <c r="D29" s="40"/>
      <c r="E29" s="40"/>
      <c r="F29" s="40"/>
      <c r="G29" s="40"/>
      <c r="H29" s="41"/>
      <c r="I29" s="41"/>
      <c r="J29" s="13"/>
      <c r="K29" s="34"/>
    </row>
    <row r="30" spans="1:13" x14ac:dyDescent="0.25">
      <c r="B30" s="6"/>
      <c r="C30" s="6"/>
      <c r="D30" s="6"/>
      <c r="E30" s="6"/>
      <c r="F30" s="6"/>
      <c r="G30" s="6"/>
      <c r="K30" s="1"/>
    </row>
    <row r="31" spans="1:13" x14ac:dyDescent="0.25">
      <c r="A31" s="31" t="s">
        <v>26</v>
      </c>
      <c r="B31" s="21"/>
      <c r="C31" s="21"/>
      <c r="D31" s="21"/>
      <c r="E31" s="21"/>
      <c r="F31" s="21"/>
      <c r="G31" s="21"/>
      <c r="H31" s="8"/>
      <c r="I31" s="8"/>
      <c r="J31" s="7"/>
      <c r="K31" s="30"/>
    </row>
    <row r="32" spans="1:13" x14ac:dyDescent="0.25">
      <c r="A32" s="10" t="s">
        <v>3</v>
      </c>
      <c r="B32" s="11">
        <f t="shared" ref="B32:D33" si="0">+B20</f>
        <v>40</v>
      </c>
      <c r="C32" s="11">
        <f t="shared" si="0"/>
        <v>5</v>
      </c>
      <c r="D32" s="11">
        <f t="shared" si="0"/>
        <v>4</v>
      </c>
      <c r="E32" s="11"/>
      <c r="F32" s="11"/>
      <c r="G32" s="11">
        <f>SUMPRODUCT(B32:E32,B33:E33)</f>
        <v>-74</v>
      </c>
      <c r="H32" s="13"/>
      <c r="I32" s="13">
        <f>+EXP($I$19*G32)</f>
        <v>2.2838233123615781E-10</v>
      </c>
      <c r="J32" s="29" t="str">
        <f>+A32</f>
        <v>car</v>
      </c>
      <c r="K32" s="32">
        <f>+I32/I40</f>
        <v>0.43675181691079096</v>
      </c>
      <c r="L32" s="1"/>
      <c r="M32" s="2"/>
    </row>
    <row r="33" spans="1:15" x14ac:dyDescent="0.25">
      <c r="A33" s="10" t="s">
        <v>13</v>
      </c>
      <c r="B33" s="11">
        <f t="shared" si="0"/>
        <v>-1</v>
      </c>
      <c r="C33" s="11">
        <f t="shared" si="0"/>
        <v>-2</v>
      </c>
      <c r="D33" s="11">
        <f t="shared" si="0"/>
        <v>-6</v>
      </c>
      <c r="E33" s="11"/>
      <c r="F33" s="11"/>
      <c r="G33" s="11"/>
      <c r="H33" s="13"/>
      <c r="I33" s="13"/>
      <c r="J33" s="10"/>
      <c r="K33" s="16"/>
      <c r="M33" s="2"/>
    </row>
    <row r="34" spans="1:15" x14ac:dyDescent="0.25">
      <c r="A34" s="10"/>
      <c r="B34" s="11"/>
      <c r="C34" s="11"/>
      <c r="D34" s="11"/>
      <c r="E34" s="11"/>
      <c r="F34" s="11"/>
      <c r="G34" s="11"/>
      <c r="H34" s="13"/>
      <c r="I34" s="13"/>
      <c r="J34" s="10"/>
      <c r="K34" s="16"/>
      <c r="M34" s="2"/>
    </row>
    <row r="35" spans="1:15" x14ac:dyDescent="0.25">
      <c r="A35" s="10" t="s">
        <v>6</v>
      </c>
      <c r="B35" s="11">
        <f t="shared" ref="B35:E36" si="1">+B23</f>
        <v>5</v>
      </c>
      <c r="C35" s="11">
        <f t="shared" si="1"/>
        <v>25</v>
      </c>
      <c r="D35" s="11">
        <f t="shared" si="1"/>
        <v>5</v>
      </c>
      <c r="E35" s="11">
        <f t="shared" si="1"/>
        <v>5</v>
      </c>
      <c r="F35" s="11"/>
      <c r="G35" s="11">
        <f>SUMPRODUCT(B35:E35,B36:E36)</f>
        <v>-75</v>
      </c>
      <c r="H35" s="13"/>
      <c r="I35" s="13">
        <f>+EXP($I$19*G35)</f>
        <v>1.6918979226151304E-10</v>
      </c>
      <c r="J35" s="29" t="str">
        <f>+A35</f>
        <v>PT</v>
      </c>
      <c r="K35" s="32">
        <f>+I35/I40</f>
        <v>0.32355370388335941</v>
      </c>
      <c r="L35" s="3"/>
      <c r="M35" s="2"/>
      <c r="N35" s="3"/>
    </row>
    <row r="36" spans="1:15" x14ac:dyDescent="0.25">
      <c r="A36" s="10" t="s">
        <v>13</v>
      </c>
      <c r="B36" s="11">
        <f t="shared" si="1"/>
        <v>-2</v>
      </c>
      <c r="C36" s="11">
        <f t="shared" si="1"/>
        <v>-1</v>
      </c>
      <c r="D36" s="11">
        <f t="shared" si="1"/>
        <v>-6</v>
      </c>
      <c r="E36" s="11">
        <f t="shared" si="1"/>
        <v>-2</v>
      </c>
      <c r="F36" s="11"/>
      <c r="G36" s="11"/>
      <c r="H36" s="13"/>
      <c r="I36" s="13"/>
      <c r="J36" s="10"/>
      <c r="K36" s="16"/>
      <c r="M36" s="2"/>
    </row>
    <row r="37" spans="1:15" x14ac:dyDescent="0.25">
      <c r="A37" s="10"/>
      <c r="B37" s="11" t="s">
        <v>0</v>
      </c>
      <c r="C37" s="11" t="s">
        <v>4</v>
      </c>
      <c r="D37" s="11" t="s">
        <v>2</v>
      </c>
      <c r="E37" s="11" t="s">
        <v>1</v>
      </c>
      <c r="F37" s="11" t="s">
        <v>7</v>
      </c>
      <c r="G37" s="11"/>
      <c r="H37" s="13"/>
      <c r="I37" s="13"/>
      <c r="J37" s="10"/>
      <c r="K37" s="16"/>
      <c r="M37" s="2"/>
    </row>
    <row r="38" spans="1:15" x14ac:dyDescent="0.25">
      <c r="A38" s="10" t="s">
        <v>30</v>
      </c>
      <c r="B38" s="15">
        <v>30</v>
      </c>
      <c r="C38" s="15">
        <v>5</v>
      </c>
      <c r="D38" s="15">
        <v>1</v>
      </c>
      <c r="E38" s="11">
        <f>+E23</f>
        <v>5</v>
      </c>
      <c r="F38" s="15">
        <v>25</v>
      </c>
      <c r="G38" s="11">
        <f>SUMPRODUCT(B38:F38,B39:F39)</f>
        <v>-76</v>
      </c>
      <c r="H38" s="13"/>
      <c r="I38" s="13">
        <f>+EXP($I$19*G38)</f>
        <v>1.2533888086068347E-10</v>
      </c>
      <c r="J38" s="29" t="str">
        <f>+A38</f>
        <v>car+PT</v>
      </c>
      <c r="K38" s="16">
        <f>+I38/I40</f>
        <v>0.23969447920584955</v>
      </c>
      <c r="L38" s="4"/>
      <c r="M38" s="2"/>
    </row>
    <row r="39" spans="1:15" x14ac:dyDescent="0.25">
      <c r="A39" s="10" t="s">
        <v>13</v>
      </c>
      <c r="B39" s="11">
        <f>+B21</f>
        <v>-1</v>
      </c>
      <c r="C39" s="11">
        <f>+C24</f>
        <v>-1</v>
      </c>
      <c r="D39" s="11">
        <f>+D24</f>
        <v>-6</v>
      </c>
      <c r="E39" s="11">
        <f>+E24</f>
        <v>-2</v>
      </c>
      <c r="F39" s="15">
        <v>-1</v>
      </c>
      <c r="G39" s="11"/>
      <c r="H39" s="13"/>
      <c r="I39" s="13"/>
      <c r="J39" s="10"/>
      <c r="K39" s="16"/>
    </row>
    <row r="40" spans="1:15" x14ac:dyDescent="0.25">
      <c r="A40" s="17"/>
      <c r="B40" s="18"/>
      <c r="C40" s="18"/>
      <c r="D40" s="18"/>
      <c r="E40" s="18"/>
      <c r="F40" s="18"/>
      <c r="G40" s="18"/>
      <c r="H40" s="19"/>
      <c r="I40" s="19">
        <f>+I38+I35+I32</f>
        <v>5.2291100435835438E-10</v>
      </c>
      <c r="J40" s="17"/>
      <c r="K40" s="28"/>
    </row>
    <row r="41" spans="1:15" x14ac:dyDescent="0.25">
      <c r="B41" s="6"/>
      <c r="C41" s="6"/>
      <c r="D41" s="6"/>
      <c r="E41" s="6"/>
      <c r="F41" s="6"/>
      <c r="G41" s="6"/>
      <c r="K41" s="4"/>
    </row>
    <row r="42" spans="1:15" x14ac:dyDescent="0.25">
      <c r="A42" s="31" t="s">
        <v>28</v>
      </c>
      <c r="B42" s="21"/>
      <c r="C42" s="21"/>
      <c r="D42" s="21"/>
      <c r="E42" s="21"/>
      <c r="F42" s="21"/>
      <c r="G42" s="21"/>
      <c r="H42" s="8"/>
      <c r="I42" s="8"/>
      <c r="J42" s="7"/>
      <c r="K42" s="22"/>
    </row>
    <row r="43" spans="1:15" x14ac:dyDescent="0.25">
      <c r="A43" s="7" t="s">
        <v>19</v>
      </c>
      <c r="B43" s="21"/>
      <c r="C43" s="21"/>
      <c r="D43" s="21"/>
      <c r="E43" s="21"/>
      <c r="F43" s="21"/>
      <c r="G43" s="21"/>
      <c r="H43" s="8"/>
      <c r="I43" s="8"/>
      <c r="J43" s="7"/>
      <c r="K43" s="22"/>
    </row>
    <row r="44" spans="1:15" x14ac:dyDescent="0.25">
      <c r="A44" s="10"/>
      <c r="B44" s="11" t="s">
        <v>0</v>
      </c>
      <c r="C44" s="11" t="s">
        <v>2</v>
      </c>
      <c r="D44" s="11"/>
      <c r="E44" s="11"/>
      <c r="F44" s="11"/>
      <c r="G44" s="11"/>
      <c r="H44" s="35" t="s">
        <v>29</v>
      </c>
      <c r="I44" s="12">
        <v>0.5</v>
      </c>
      <c r="J44" s="10"/>
      <c r="K44" s="23"/>
      <c r="M44" s="38" t="s">
        <v>31</v>
      </c>
      <c r="N44" s="42"/>
      <c r="O44" s="42"/>
    </row>
    <row r="45" spans="1:15" x14ac:dyDescent="0.25">
      <c r="A45" s="10" t="s">
        <v>8</v>
      </c>
      <c r="B45" s="11">
        <f>+B20-B38</f>
        <v>10</v>
      </c>
      <c r="C45" s="11">
        <f>+D20</f>
        <v>4</v>
      </c>
      <c r="D45" s="11"/>
      <c r="E45" s="11"/>
      <c r="F45" s="11"/>
      <c r="G45" s="11">
        <f>SUMPRODUCT(B45:E45,B46:E46)</f>
        <v>-34</v>
      </c>
      <c r="H45" s="13"/>
      <c r="I45" s="13">
        <f>+EXP($I$44*G45)</f>
        <v>4.1399377187851668E-8</v>
      </c>
      <c r="J45" s="29" t="str">
        <f>+A45</f>
        <v>car only part</v>
      </c>
      <c r="K45" s="16">
        <f>+I45/I50</f>
        <v>0.73105857863000479</v>
      </c>
      <c r="M45" s="5"/>
    </row>
    <row r="46" spans="1:15" x14ac:dyDescent="0.25">
      <c r="A46" s="10" t="s">
        <v>13</v>
      </c>
      <c r="B46" s="11">
        <f>+B21</f>
        <v>-1</v>
      </c>
      <c r="C46" s="11">
        <f>+D21</f>
        <v>-6</v>
      </c>
      <c r="D46" s="11"/>
      <c r="E46" s="11"/>
      <c r="F46" s="11"/>
      <c r="G46" s="11"/>
      <c r="H46" s="13"/>
      <c r="I46" s="13"/>
      <c r="J46" s="10"/>
      <c r="K46" s="16"/>
    </row>
    <row r="47" spans="1:15" x14ac:dyDescent="0.25">
      <c r="A47" s="10"/>
      <c r="B47" s="11" t="s">
        <v>4</v>
      </c>
      <c r="C47" s="11" t="s">
        <v>5</v>
      </c>
      <c r="D47" s="11" t="s">
        <v>9</v>
      </c>
      <c r="E47" s="11"/>
      <c r="F47" s="11"/>
      <c r="G47" s="11"/>
      <c r="H47" s="13"/>
      <c r="I47" s="13"/>
      <c r="J47" s="10"/>
      <c r="K47" s="16"/>
    </row>
    <row r="48" spans="1:15" x14ac:dyDescent="0.25">
      <c r="A48" s="10" t="s">
        <v>10</v>
      </c>
      <c r="B48" s="11">
        <f>+C38</f>
        <v>5</v>
      </c>
      <c r="C48" s="11">
        <f t="shared" ref="C48:C49" si="2">+D38</f>
        <v>1</v>
      </c>
      <c r="D48" s="11">
        <f>+F38</f>
        <v>25</v>
      </c>
      <c r="E48" s="11"/>
      <c r="F48" s="11"/>
      <c r="G48" s="11">
        <f>SUMPRODUCT(B48:E48,B49:E49)</f>
        <v>-36</v>
      </c>
      <c r="H48" s="13"/>
      <c r="I48" s="13">
        <f>+EXP($I$44*G48)</f>
        <v>1.5229979744712629E-8</v>
      </c>
      <c r="J48" s="29" t="str">
        <f>+A48</f>
        <v>car+PT part</v>
      </c>
      <c r="K48" s="16">
        <f>+I48/I50</f>
        <v>0.2689414213699951</v>
      </c>
      <c r="M48" s="5"/>
    </row>
    <row r="49" spans="1:14" x14ac:dyDescent="0.25">
      <c r="A49" s="10" t="s">
        <v>13</v>
      </c>
      <c r="B49" s="11">
        <f t="shared" ref="B49" si="3">+C39</f>
        <v>-1</v>
      </c>
      <c r="C49" s="11">
        <f t="shared" si="2"/>
        <v>-6</v>
      </c>
      <c r="D49" s="11">
        <f>+F39</f>
        <v>-1</v>
      </c>
      <c r="E49" s="11"/>
      <c r="F49" s="11"/>
      <c r="G49" s="11"/>
      <c r="H49" s="13"/>
      <c r="I49" s="13"/>
      <c r="J49" s="10"/>
      <c r="K49" s="23"/>
    </row>
    <row r="50" spans="1:14" x14ac:dyDescent="0.25">
      <c r="A50" s="17"/>
      <c r="B50" s="18"/>
      <c r="C50" s="18"/>
      <c r="D50" s="18"/>
      <c r="E50" s="18"/>
      <c r="F50" s="18"/>
      <c r="G50" s="18"/>
      <c r="H50" s="19"/>
      <c r="I50" s="19">
        <f>+I48+I45</f>
        <v>5.6629356932564301E-8</v>
      </c>
      <c r="J50" s="17" t="s">
        <v>17</v>
      </c>
      <c r="K50" s="36">
        <f>1/I44*LN(I50)</f>
        <v>-33.373476624963551</v>
      </c>
    </row>
    <row r="51" spans="1:14" x14ac:dyDescent="0.25">
      <c r="A51" s="10" t="s">
        <v>18</v>
      </c>
      <c r="B51" s="11"/>
      <c r="C51" s="11"/>
      <c r="D51" s="11"/>
      <c r="E51" s="11"/>
      <c r="F51" s="11"/>
      <c r="G51" s="11"/>
      <c r="H51" s="13"/>
      <c r="I51" s="13"/>
      <c r="J51" s="10"/>
      <c r="K51" s="23"/>
    </row>
    <row r="52" spans="1:14" x14ac:dyDescent="0.25">
      <c r="A52" s="10"/>
      <c r="B52" s="11"/>
      <c r="C52" s="11"/>
      <c r="D52" s="24" t="s">
        <v>17</v>
      </c>
      <c r="E52" s="11"/>
      <c r="F52" s="11"/>
      <c r="G52" s="11"/>
      <c r="H52" s="13"/>
      <c r="I52" s="13"/>
      <c r="J52" s="10"/>
      <c r="K52" s="23"/>
    </row>
    <row r="53" spans="1:14" x14ac:dyDescent="0.25">
      <c r="A53" s="10" t="s">
        <v>11</v>
      </c>
      <c r="B53" s="11">
        <f>+B38</f>
        <v>30</v>
      </c>
      <c r="C53" s="11">
        <f>+E38</f>
        <v>5</v>
      </c>
      <c r="D53" s="43">
        <f>+K50</f>
        <v>-33.373476624963551</v>
      </c>
      <c r="E53" s="11"/>
      <c r="F53" s="11"/>
      <c r="G53" s="25">
        <f>SUMPRODUCT(B53:E53,B54:E54)</f>
        <v>-73.373476624963558</v>
      </c>
      <c r="H53" s="13"/>
      <c r="I53" s="13">
        <f>+EXP($I$19*G53)</f>
        <v>2.7560760371596384E-10</v>
      </c>
      <c r="J53" s="29" t="str">
        <f>+A53</f>
        <v>car plus car+PT</v>
      </c>
      <c r="K53" s="16">
        <f>+I53/I58</f>
        <v>0.61962503874442587</v>
      </c>
    </row>
    <row r="54" spans="1:14" x14ac:dyDescent="0.25">
      <c r="A54" s="10" t="s">
        <v>13</v>
      </c>
      <c r="B54" s="11">
        <f>+B39</f>
        <v>-1</v>
      </c>
      <c r="C54" s="11">
        <f>+E39</f>
        <v>-2</v>
      </c>
      <c r="D54" s="11">
        <v>1</v>
      </c>
      <c r="E54" s="11"/>
      <c r="F54" s="11"/>
      <c r="G54" s="11"/>
      <c r="H54" s="13"/>
      <c r="I54" s="13"/>
      <c r="J54" s="33" t="s">
        <v>20</v>
      </c>
      <c r="K54" s="32">
        <f>+K45*K53</f>
        <v>0.45298220010806162</v>
      </c>
    </row>
    <row r="55" spans="1:14" x14ac:dyDescent="0.25">
      <c r="A55" s="10"/>
      <c r="B55" s="11"/>
      <c r="C55" s="11"/>
      <c r="D55" s="11"/>
      <c r="E55" s="11"/>
      <c r="F55" s="11"/>
      <c r="G55" s="11"/>
      <c r="H55" s="13"/>
      <c r="I55" s="13"/>
      <c r="J55" s="10"/>
      <c r="K55" s="16"/>
    </row>
    <row r="56" spans="1:14" x14ac:dyDescent="0.25">
      <c r="A56" s="10" t="s">
        <v>6</v>
      </c>
      <c r="B56" s="11">
        <f>+B23</f>
        <v>5</v>
      </c>
      <c r="C56" s="11">
        <f t="shared" ref="C56:E56" si="4">+C23</f>
        <v>25</v>
      </c>
      <c r="D56" s="11">
        <f t="shared" si="4"/>
        <v>5</v>
      </c>
      <c r="E56" s="11">
        <f t="shared" si="4"/>
        <v>5</v>
      </c>
      <c r="F56" s="11"/>
      <c r="G56" s="11">
        <f>SUMPRODUCT(B56:E56,B57:E57)</f>
        <v>-75</v>
      </c>
      <c r="H56" s="13"/>
      <c r="I56" s="13">
        <f>+EXP($I$19*G56)</f>
        <v>1.6918979226151304E-10</v>
      </c>
      <c r="J56" s="29" t="str">
        <f>+A56</f>
        <v>PT</v>
      </c>
      <c r="K56" s="32">
        <f>+I56/I58</f>
        <v>0.38037496125557413</v>
      </c>
      <c r="N56" s="3"/>
    </row>
    <row r="57" spans="1:14" x14ac:dyDescent="0.25">
      <c r="A57" s="10" t="s">
        <v>13</v>
      </c>
      <c r="B57" s="11">
        <f t="shared" ref="B57:E57" si="5">+B24</f>
        <v>-2</v>
      </c>
      <c r="C57" s="11">
        <f t="shared" si="5"/>
        <v>-1</v>
      </c>
      <c r="D57" s="11">
        <f t="shared" si="5"/>
        <v>-6</v>
      </c>
      <c r="E57" s="11">
        <f t="shared" si="5"/>
        <v>-2</v>
      </c>
      <c r="F57" s="11"/>
      <c r="G57" s="11"/>
      <c r="H57" s="13"/>
      <c r="I57" s="13"/>
      <c r="J57" s="10"/>
      <c r="K57" s="26"/>
    </row>
    <row r="58" spans="1:14" x14ac:dyDescent="0.25">
      <c r="A58" s="17"/>
      <c r="B58" s="19"/>
      <c r="C58" s="19"/>
      <c r="D58" s="19"/>
      <c r="E58" s="19"/>
      <c r="F58" s="19"/>
      <c r="G58" s="19"/>
      <c r="H58" s="19"/>
      <c r="I58" s="19">
        <f>+I56+I53</f>
        <v>4.4479739597747688E-10</v>
      </c>
      <c r="J58" s="17"/>
      <c r="K58" s="27"/>
    </row>
  </sheetData>
  <pageMargins left="0.75" right="0.75" top="1" bottom="1" header="0.5" footer="0.5"/>
  <pageSetup paperSize="9"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van Nes</dc:creator>
  <cp:lastModifiedBy>Rob van Nes - CITG</cp:lastModifiedBy>
  <dcterms:created xsi:type="dcterms:W3CDTF">2013-09-01T18:22:09Z</dcterms:created>
  <dcterms:modified xsi:type="dcterms:W3CDTF">2018-09-10T11:46:39Z</dcterms:modified>
</cp:coreProperties>
</file>