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91" yWindow="1290" windowWidth="21300" windowHeight="10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<sst xmlns="http://schemas.openxmlformats.org/spreadsheetml/2006/main" count="119" uniqueCount="96">
  <si>
    <t>Lengte over alles</t>
  </si>
  <si>
    <t>Breedte</t>
  </si>
  <si>
    <t>Diepgang</t>
  </si>
  <si>
    <t>Holte</t>
  </si>
  <si>
    <t>Ontwerpsnelheid</t>
  </si>
  <si>
    <t>Voorstuwingsvermogen</t>
  </si>
  <si>
    <t>Hulpvermogen</t>
  </si>
  <si>
    <t>m.</t>
  </si>
  <si>
    <t>kW</t>
  </si>
  <si>
    <t>knopen</t>
  </si>
  <si>
    <t>SCHEEPSDATA</t>
  </si>
  <si>
    <t>VERVOERSGEGEVENS</t>
  </si>
  <si>
    <t># TEU per jaar</t>
  </si>
  <si>
    <t>Aantal schepen</t>
  </si>
  <si>
    <t>-</t>
  </si>
  <si>
    <t>Route A</t>
  </si>
  <si>
    <t>Snelheid</t>
  </si>
  <si>
    <t>Route B</t>
  </si>
  <si>
    <t>VAARGEGEVENS</t>
  </si>
  <si>
    <t xml:space="preserve">Round trip afstand </t>
  </si>
  <si>
    <t>Round trip afstand</t>
  </si>
  <si>
    <t>km</t>
  </si>
  <si>
    <t>Kapitein</t>
  </si>
  <si>
    <t>HWTK</t>
  </si>
  <si>
    <t>Stuurman</t>
  </si>
  <si>
    <t>2e WTK</t>
  </si>
  <si>
    <t>MAROF</t>
  </si>
  <si>
    <t>Gezel</t>
  </si>
  <si>
    <t>Kok</t>
  </si>
  <si>
    <t>Aantal</t>
  </si>
  <si>
    <t>Tijd per round trip</t>
  </si>
  <si>
    <t>uur</t>
  </si>
  <si>
    <t>Casco</t>
  </si>
  <si>
    <t>motoren</t>
  </si>
  <si>
    <t>kranen</t>
  </si>
  <si>
    <t>BEMANNINGSDATA PER SCHIP</t>
  </si>
  <si>
    <t>Aantal kranen</t>
  </si>
  <si>
    <t>Hefvermogen kranen</t>
  </si>
  <si>
    <t>ton</t>
  </si>
  <si>
    <t>Accommodatie</t>
  </si>
  <si>
    <t>Capaciteit containers</t>
  </si>
  <si>
    <t>TEU</t>
  </si>
  <si>
    <t>Arm bij hefvermogen</t>
  </si>
  <si>
    <t>Totaal</t>
  </si>
  <si>
    <t>BOUWPRIJS PER SCHIP</t>
  </si>
  <si>
    <t>+</t>
  </si>
  <si>
    <t>KOSTENFACTOREN</t>
  </si>
  <si>
    <t>Afschrijftermijn schip</t>
  </si>
  <si>
    <t>Rentepercentage</t>
  </si>
  <si>
    <t>Verzekeringskosten</t>
  </si>
  <si>
    <t>Brandstofprijzen</t>
  </si>
  <si>
    <t>jaar</t>
  </si>
  <si>
    <t>%</t>
  </si>
  <si>
    <t>Euro per ton</t>
  </si>
  <si>
    <t>% van de nieuwbouwprijs</t>
  </si>
  <si>
    <t>KOSTEN PER SCHIP</t>
  </si>
  <si>
    <t>Afschrijving</t>
  </si>
  <si>
    <t>Rente</t>
  </si>
  <si>
    <t>Verzekering</t>
  </si>
  <si>
    <t>Aantal trips per schip per jaar</t>
  </si>
  <si>
    <t>Overige kosten</t>
  </si>
  <si>
    <t>Bemanning</t>
  </si>
  <si>
    <t>Brandstof</t>
  </si>
  <si>
    <t>TOTALE KOSTEN</t>
  </si>
  <si>
    <t>Kosten schepen</t>
  </si>
  <si>
    <t>Overhead</t>
  </si>
  <si>
    <t>Loonkosten per persoon per jaar</t>
  </si>
  <si>
    <t>VRACHTTARIEVEN</t>
  </si>
  <si>
    <t>TOTALE INKOMSTEN</t>
  </si>
  <si>
    <t>Alle vracht</t>
  </si>
  <si>
    <t>Containers:</t>
  </si>
  <si>
    <t>RESULTAAT</t>
  </si>
  <si>
    <t>GROEPSNAAM/NUMMER</t>
  </si>
  <si>
    <t>GROEPSLEDEN</t>
  </si>
  <si>
    <t>Studienummer</t>
  </si>
  <si>
    <t>`</t>
  </si>
  <si>
    <t>PASSWORD: MTP101</t>
  </si>
  <si>
    <t>invoerveld</t>
  </si>
  <si>
    <t>legenda:</t>
  </si>
  <si>
    <t>rekenveld, niets invoeren</t>
  </si>
  <si>
    <t>BOUWPRIJS PERCENTAGE</t>
  </si>
  <si>
    <t>Capaciteit auto's</t>
  </si>
  <si>
    <t>capaciteit projectladingen</t>
  </si>
  <si>
    <t>stuks</t>
  </si>
  <si>
    <t># auto's per jaar</t>
  </si>
  <si>
    <t>projectladingen per jaar</t>
  </si>
  <si>
    <t>sleepopdrachten per jaar</t>
  </si>
  <si>
    <t>auto's:</t>
  </si>
  <si>
    <t>sleepinstallatie</t>
  </si>
  <si>
    <t>Projectladingen</t>
  </si>
  <si>
    <t>Sleepdiensten</t>
  </si>
  <si>
    <t>Capaciteit sleeplieren</t>
  </si>
  <si>
    <t>per auto</t>
  </si>
  <si>
    <t>per TEU</t>
  </si>
  <si>
    <t>per stuk</t>
  </si>
  <si>
    <t xml:space="preserve">per keer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</si>
</sst>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#,##0.00_-"/>
    <numFmt numFmtId="174" formatCode="#,##0_-"/>
    <numFmt numFmtId="175" formatCode="&quot;€&quot;\ #,##0_-"/>
    <numFmt numFmtId="176" formatCode="[$€-2]\ #,##0.00"/>
  </numFmts>
  <fonts count="8">
    <font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0"/>
    </font>
    <font>
      <sz val="10"/>
      <color indexed="44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4" xfId="0" applyFont="1" applyFill="1" applyBorder="1" applyAlignment="1">
      <alignment/>
    </xf>
    <xf numFmtId="172" fontId="0" fillId="0" borderId="0" xfId="0" applyNumberFormat="1" applyAlignment="1">
      <alignment/>
    </xf>
    <xf numFmtId="172" fontId="0" fillId="2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72" fontId="0" fillId="2" borderId="2" xfId="0" applyNumberFormat="1" applyFill="1" applyBorder="1" applyAlignment="1">
      <alignment/>
    </xf>
    <xf numFmtId="172" fontId="0" fillId="2" borderId="7" xfId="0" applyNumberFormat="1" applyFill="1" applyBorder="1" applyAlignment="1">
      <alignment/>
    </xf>
    <xf numFmtId="172" fontId="0" fillId="3" borderId="0" xfId="0" applyNumberFormat="1" applyFill="1" applyBorder="1" applyAlignment="1">
      <alignment/>
    </xf>
    <xf numFmtId="0" fontId="0" fillId="4" borderId="0" xfId="0" applyFill="1" applyBorder="1" applyAlignment="1">
      <alignment/>
    </xf>
    <xf numFmtId="172" fontId="0" fillId="4" borderId="0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175" fontId="0" fillId="3" borderId="0" xfId="0" applyNumberFormat="1" applyFill="1" applyBorder="1" applyAlignment="1">
      <alignment/>
    </xf>
    <xf numFmtId="175" fontId="0" fillId="2" borderId="0" xfId="0" applyNumberFormat="1" applyFill="1" applyBorder="1" applyAlignment="1">
      <alignment/>
    </xf>
    <xf numFmtId="175" fontId="0" fillId="2" borderId="7" xfId="0" applyNumberFormat="1" applyFill="1" applyBorder="1" applyAlignment="1">
      <alignment/>
    </xf>
    <xf numFmtId="175" fontId="0" fillId="4" borderId="0" xfId="0" applyNumberForma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0" borderId="9" xfId="0" applyBorder="1" applyAlignment="1">
      <alignment/>
    </xf>
    <xf numFmtId="0" fontId="4" fillId="3" borderId="9" xfId="0" applyFont="1" applyFill="1" applyBorder="1" applyAlignment="1">
      <alignment/>
    </xf>
    <xf numFmtId="0" fontId="0" fillId="4" borderId="9" xfId="0" applyFill="1" applyBorder="1" applyAlignment="1">
      <alignment/>
    </xf>
    <xf numFmtId="0" fontId="0" fillId="3" borderId="9" xfId="0" applyFill="1" applyBorder="1" applyAlignment="1">
      <alignment/>
    </xf>
    <xf numFmtId="9" fontId="0" fillId="4" borderId="0" xfId="0" applyNumberFormat="1" applyFill="1" applyBorder="1" applyAlignment="1">
      <alignment/>
    </xf>
    <xf numFmtId="0" fontId="7" fillId="3" borderId="9" xfId="0" applyFont="1" applyFill="1" applyBorder="1" applyAlignment="1">
      <alignment/>
    </xf>
    <xf numFmtId="0" fontId="0" fillId="2" borderId="0" xfId="0" applyFill="1" applyBorder="1" applyAlignment="1" quotePrefix="1">
      <alignment/>
    </xf>
    <xf numFmtId="176" fontId="0" fillId="4" borderId="0" xfId="0" applyNumberFormat="1" applyFill="1" applyBorder="1" applyAlignment="1">
      <alignment/>
    </xf>
    <xf numFmtId="176" fontId="0" fillId="2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9"/>
  <sheetViews>
    <sheetView tabSelected="1" workbookViewId="0" topLeftCell="C37">
      <selection activeCell="K40" sqref="K40"/>
    </sheetView>
  </sheetViews>
  <sheetFormatPr defaultColWidth="9.140625" defaultRowHeight="12.75"/>
  <cols>
    <col min="3" max="3" width="25.7109375" style="0" customWidth="1"/>
    <col min="4" max="4" width="13.57421875" style="0" customWidth="1"/>
    <col min="8" max="8" width="18.140625" style="0" customWidth="1"/>
    <col min="9" max="9" width="16.8515625" style="11" customWidth="1"/>
    <col min="10" max="10" width="22.00390625" style="0" customWidth="1"/>
    <col min="14" max="14" width="15.140625" style="0" customWidth="1"/>
    <col min="15" max="15" width="14.421875" style="0" customWidth="1"/>
  </cols>
  <sheetData>
    <row r="1" ht="12.75">
      <c r="I1" s="11" t="s">
        <v>76</v>
      </c>
    </row>
    <row r="2" spans="3:7" ht="12.75">
      <c r="C2" s="26" t="s">
        <v>72</v>
      </c>
      <c r="D2" s="26"/>
      <c r="G2" t="s">
        <v>78</v>
      </c>
    </row>
    <row r="3" spans="7:8" ht="12.75">
      <c r="G3" s="28"/>
      <c r="H3" t="s">
        <v>77</v>
      </c>
    </row>
    <row r="4" spans="3:8" ht="12.75">
      <c r="C4" t="s">
        <v>73</v>
      </c>
      <c r="D4" t="s">
        <v>74</v>
      </c>
      <c r="G4" s="29"/>
      <c r="H4" t="s">
        <v>79</v>
      </c>
    </row>
    <row r="5" spans="2:4" ht="12.75">
      <c r="B5" s="26">
        <v>1</v>
      </c>
      <c r="C5" s="26"/>
      <c r="D5" s="26"/>
    </row>
    <row r="6" spans="2:4" ht="12.75">
      <c r="B6" s="26">
        <v>2</v>
      </c>
      <c r="C6" s="26"/>
      <c r="D6" s="26"/>
    </row>
    <row r="7" spans="2:4" ht="12.75">
      <c r="B7" s="26">
        <v>3</v>
      </c>
      <c r="C7" s="26"/>
      <c r="D7" s="26"/>
    </row>
    <row r="8" spans="2:4" ht="12.75">
      <c r="B8" s="26">
        <v>4</v>
      </c>
      <c r="C8" s="26"/>
      <c r="D8" s="26"/>
    </row>
    <row r="9" spans="2:4" ht="12.75">
      <c r="B9" s="26">
        <v>5</v>
      </c>
      <c r="C9" s="26"/>
      <c r="D9" s="26"/>
    </row>
    <row r="10" spans="2:4" ht="12.75">
      <c r="B10" s="26">
        <v>6</v>
      </c>
      <c r="C10" s="26"/>
      <c r="D10" s="26"/>
    </row>
    <row r="11" spans="2:4" ht="12.75">
      <c r="B11" s="26">
        <v>7</v>
      </c>
      <c r="C11" s="26"/>
      <c r="D11" s="26"/>
    </row>
    <row r="12" spans="2:4" ht="12.75">
      <c r="B12" s="26">
        <v>8</v>
      </c>
      <c r="C12" s="26"/>
      <c r="D12" s="26"/>
    </row>
    <row r="14" spans="3:15" ht="13.5" thickBot="1">
      <c r="C14" t="s">
        <v>10</v>
      </c>
      <c r="H14" t="s">
        <v>35</v>
      </c>
      <c r="N14" s="13" t="s">
        <v>44</v>
      </c>
      <c r="O14" s="11"/>
    </row>
    <row r="15" spans="3:16" ht="12.75">
      <c r="C15" s="1"/>
      <c r="D15" s="2"/>
      <c r="E15" s="2"/>
      <c r="F15" s="3"/>
      <c r="H15" s="1"/>
      <c r="I15" s="14" t="s">
        <v>66</v>
      </c>
      <c r="J15" s="2"/>
      <c r="K15" s="2" t="s">
        <v>29</v>
      </c>
      <c r="L15" s="3"/>
      <c r="N15" s="1"/>
      <c r="O15" s="14"/>
      <c r="P15" s="3"/>
    </row>
    <row r="16" spans="3:16" ht="12.75">
      <c r="C16" s="4" t="s">
        <v>13</v>
      </c>
      <c r="D16" s="17">
        <v>1</v>
      </c>
      <c r="E16" s="5" t="s">
        <v>14</v>
      </c>
      <c r="F16" s="6"/>
      <c r="H16" s="4" t="s">
        <v>22</v>
      </c>
      <c r="I16" s="16">
        <v>55000</v>
      </c>
      <c r="J16" s="12"/>
      <c r="K16" s="17">
        <v>0</v>
      </c>
      <c r="L16" s="6"/>
      <c r="N16" s="4" t="s">
        <v>32</v>
      </c>
      <c r="O16" s="21">
        <f>D18*D20*D24*900*S27</f>
        <v>900</v>
      </c>
      <c r="P16" s="6"/>
    </row>
    <row r="17" spans="3:16" ht="12.75">
      <c r="C17" s="4"/>
      <c r="D17" s="5"/>
      <c r="E17" s="5"/>
      <c r="F17" s="6"/>
      <c r="H17" s="4" t="s">
        <v>24</v>
      </c>
      <c r="I17" s="16">
        <v>45000</v>
      </c>
      <c r="J17" s="12"/>
      <c r="K17" s="17">
        <v>0</v>
      </c>
      <c r="L17" s="6"/>
      <c r="N17" s="4"/>
      <c r="O17" s="22"/>
      <c r="P17" s="6"/>
    </row>
    <row r="18" spans="3:16" ht="12.75">
      <c r="C18" s="4" t="s">
        <v>0</v>
      </c>
      <c r="D18" s="17">
        <v>1</v>
      </c>
      <c r="E18" s="5" t="s">
        <v>7</v>
      </c>
      <c r="F18" s="6"/>
      <c r="H18" s="4" t="s">
        <v>23</v>
      </c>
      <c r="I18" s="16">
        <v>42500</v>
      </c>
      <c r="J18" s="12"/>
      <c r="K18" s="17">
        <v>0</v>
      </c>
      <c r="L18" s="6"/>
      <c r="N18" s="4" t="s">
        <v>39</v>
      </c>
      <c r="O18" s="21">
        <f>(SUM(K16:K22)/2)*25000*S27</f>
        <v>0</v>
      </c>
      <c r="P18" s="6"/>
    </row>
    <row r="19" spans="3:16" ht="12.75">
      <c r="C19" s="4"/>
      <c r="D19" s="5"/>
      <c r="E19" s="5"/>
      <c r="F19" s="6"/>
      <c r="H19" s="4" t="s">
        <v>25</v>
      </c>
      <c r="I19" s="16">
        <v>35000</v>
      </c>
      <c r="J19" s="12"/>
      <c r="K19" s="17">
        <v>0</v>
      </c>
      <c r="L19" s="6"/>
      <c r="N19" s="4"/>
      <c r="O19" s="22"/>
      <c r="P19" s="6"/>
    </row>
    <row r="20" spans="3:16" ht="12.75">
      <c r="C20" s="4" t="s">
        <v>1</v>
      </c>
      <c r="D20" s="17">
        <v>1</v>
      </c>
      <c r="E20" s="5" t="s">
        <v>7</v>
      </c>
      <c r="F20" s="6"/>
      <c r="H20" s="4" t="s">
        <v>26</v>
      </c>
      <c r="I20" s="16">
        <v>37500</v>
      </c>
      <c r="J20" s="12"/>
      <c r="K20" s="17">
        <v>0</v>
      </c>
      <c r="L20" s="6"/>
      <c r="N20" s="4" t="s">
        <v>33</v>
      </c>
      <c r="O20" s="21">
        <f>IF(MAX(D65,D74)&gt;D30,(MAX(D65,D74)/D30)^3*300*D26*S27+D28*300*S27,(D26+D28)*300*S27)</f>
        <v>3000000</v>
      </c>
      <c r="P20" s="6"/>
    </row>
    <row r="21" spans="3:16" ht="12.75">
      <c r="C21" s="4"/>
      <c r="D21" s="5"/>
      <c r="E21" s="5"/>
      <c r="F21" s="6"/>
      <c r="H21" s="4" t="s">
        <v>27</v>
      </c>
      <c r="I21" s="16">
        <v>27500</v>
      </c>
      <c r="J21" s="12"/>
      <c r="K21" s="17">
        <v>0</v>
      </c>
      <c r="L21" s="6"/>
      <c r="N21" s="4"/>
      <c r="O21" s="22"/>
      <c r="P21" s="6"/>
    </row>
    <row r="22" spans="3:16" ht="12.75">
      <c r="C22" s="4" t="s">
        <v>2</v>
      </c>
      <c r="D22" s="17">
        <v>1</v>
      </c>
      <c r="E22" s="5" t="s">
        <v>7</v>
      </c>
      <c r="F22" s="6"/>
      <c r="H22" s="4" t="s">
        <v>28</v>
      </c>
      <c r="I22" s="16">
        <v>35000</v>
      </c>
      <c r="J22" s="12"/>
      <c r="K22" s="17">
        <v>0</v>
      </c>
      <c r="L22" s="6"/>
      <c r="N22" s="4" t="s">
        <v>34</v>
      </c>
      <c r="O22" s="21">
        <f>20000*D38*D40*D42/10*S27</f>
        <v>2000</v>
      </c>
      <c r="P22" s="6"/>
    </row>
    <row r="23" spans="3:16" ht="13.5" thickBot="1">
      <c r="C23" s="4"/>
      <c r="D23" s="5"/>
      <c r="E23" s="5"/>
      <c r="F23" s="6"/>
      <c r="H23" s="7"/>
      <c r="I23" s="15"/>
      <c r="J23" s="8"/>
      <c r="K23" s="8"/>
      <c r="L23" s="9"/>
      <c r="N23" s="4"/>
      <c r="O23" s="22"/>
      <c r="P23" s="6"/>
    </row>
    <row r="24" spans="3:16" ht="12.75">
      <c r="C24" s="4" t="s">
        <v>3</v>
      </c>
      <c r="D24" s="17">
        <v>1</v>
      </c>
      <c r="E24" s="5" t="s">
        <v>7</v>
      </c>
      <c r="F24" s="6"/>
      <c r="N24" s="4" t="s">
        <v>88</v>
      </c>
      <c r="O24" s="21">
        <f>10000*D44*S27</f>
        <v>10000</v>
      </c>
      <c r="P24" s="6"/>
    </row>
    <row r="25" spans="3:18" ht="13.5" thickBot="1">
      <c r="C25" s="4"/>
      <c r="D25" s="5"/>
      <c r="E25" s="5"/>
      <c r="F25" s="6"/>
      <c r="N25" s="4"/>
      <c r="O25" s="23"/>
      <c r="P25" s="6" t="s">
        <v>45</v>
      </c>
      <c r="R25" t="s">
        <v>80</v>
      </c>
    </row>
    <row r="26" spans="3:20" ht="13.5" thickBot="1">
      <c r="C26" s="4" t="s">
        <v>5</v>
      </c>
      <c r="D26" s="17">
        <v>10000</v>
      </c>
      <c r="E26" s="5" t="s">
        <v>8</v>
      </c>
      <c r="F26" s="6"/>
      <c r="H26" t="s">
        <v>46</v>
      </c>
      <c r="N26" s="4"/>
      <c r="O26" s="22"/>
      <c r="P26" s="6"/>
      <c r="R26" s="1"/>
      <c r="S26" s="2"/>
      <c r="T26" s="3"/>
    </row>
    <row r="27" spans="3:20" ht="12.75">
      <c r="C27" s="4"/>
      <c r="D27" s="5"/>
      <c r="E27" s="5"/>
      <c r="F27" s="6"/>
      <c r="H27" s="1"/>
      <c r="I27" s="14"/>
      <c r="J27" s="3"/>
      <c r="N27" s="4" t="s">
        <v>43</v>
      </c>
      <c r="O27" s="21">
        <f>SUM(O16:O24)</f>
        <v>3012900</v>
      </c>
      <c r="P27" s="6"/>
      <c r="R27" s="4"/>
      <c r="S27" s="30">
        <v>1</v>
      </c>
      <c r="T27" s="6"/>
    </row>
    <row r="28" spans="3:20" ht="13.5" thickBot="1">
      <c r="C28" s="4" t="s">
        <v>6</v>
      </c>
      <c r="D28" s="17">
        <v>0</v>
      </c>
      <c r="E28" s="5" t="s">
        <v>8</v>
      </c>
      <c r="F28" s="6"/>
      <c r="H28" s="4" t="s">
        <v>47</v>
      </c>
      <c r="I28" s="19">
        <v>1</v>
      </c>
      <c r="J28" s="6" t="s">
        <v>51</v>
      </c>
      <c r="N28" s="7"/>
      <c r="O28" s="15"/>
      <c r="P28" s="9"/>
      <c r="R28" s="7"/>
      <c r="S28" s="8"/>
      <c r="T28" s="9"/>
    </row>
    <row r="29" spans="3:10" ht="12.75">
      <c r="C29" s="4"/>
      <c r="D29" s="5"/>
      <c r="E29" s="5"/>
      <c r="F29" s="6"/>
      <c r="H29" s="4"/>
      <c r="I29" s="20"/>
      <c r="J29" s="6"/>
    </row>
    <row r="30" spans="3:10" ht="12.75">
      <c r="C30" s="4" t="s">
        <v>4</v>
      </c>
      <c r="D30" s="17">
        <v>15</v>
      </c>
      <c r="E30" s="5" t="s">
        <v>9</v>
      </c>
      <c r="F30" s="6"/>
      <c r="H30" s="4" t="s">
        <v>48</v>
      </c>
      <c r="I30" s="19">
        <v>1</v>
      </c>
      <c r="J30" s="6" t="s">
        <v>52</v>
      </c>
    </row>
    <row r="31" spans="3:15" ht="13.5" thickBot="1">
      <c r="C31" s="4"/>
      <c r="D31" s="5"/>
      <c r="E31" s="5"/>
      <c r="F31" s="6"/>
      <c r="H31" s="4"/>
      <c r="I31" s="20"/>
      <c r="J31" s="6"/>
      <c r="N31" t="s">
        <v>55</v>
      </c>
      <c r="O31" s="11"/>
    </row>
    <row r="32" spans="3:16" ht="12.75">
      <c r="C32" s="4" t="s">
        <v>81</v>
      </c>
      <c r="D32" s="17">
        <v>1</v>
      </c>
      <c r="E32" s="5" t="s">
        <v>14</v>
      </c>
      <c r="F32" s="6"/>
      <c r="H32" s="4" t="s">
        <v>49</v>
      </c>
      <c r="I32" s="19">
        <v>1</v>
      </c>
      <c r="J32" s="6" t="s">
        <v>54</v>
      </c>
      <c r="N32" s="1"/>
      <c r="O32" s="14"/>
      <c r="P32" s="3"/>
    </row>
    <row r="33" spans="3:16" ht="12.75">
      <c r="C33" s="4"/>
      <c r="D33" s="5"/>
      <c r="E33" s="5"/>
      <c r="F33" s="6"/>
      <c r="H33" s="4"/>
      <c r="I33" s="20"/>
      <c r="J33" s="6"/>
      <c r="N33" s="4" t="s">
        <v>56</v>
      </c>
      <c r="O33" s="21">
        <f>O27/I28*S27</f>
        <v>3012900</v>
      </c>
      <c r="P33" s="6"/>
    </row>
    <row r="34" spans="3:16" ht="12.75">
      <c r="C34" s="4" t="s">
        <v>40</v>
      </c>
      <c r="D34" s="17">
        <v>1</v>
      </c>
      <c r="E34" s="5" t="s">
        <v>41</v>
      </c>
      <c r="F34" s="6"/>
      <c r="H34" s="4" t="s">
        <v>50</v>
      </c>
      <c r="I34" s="19">
        <v>500</v>
      </c>
      <c r="J34" s="6" t="s">
        <v>53</v>
      </c>
      <c r="N34" s="4"/>
      <c r="O34" s="22"/>
      <c r="P34" s="6"/>
    </row>
    <row r="35" spans="3:16" ht="13.5" thickBot="1">
      <c r="C35" s="4"/>
      <c r="D35" s="5"/>
      <c r="E35" s="5"/>
      <c r="F35" s="6"/>
      <c r="H35" s="7"/>
      <c r="I35" s="15"/>
      <c r="J35" s="9"/>
      <c r="N35" s="4" t="s">
        <v>57</v>
      </c>
      <c r="O35" s="21">
        <f>O27*I30/100*S27</f>
        <v>30129</v>
      </c>
      <c r="P35" s="6"/>
    </row>
    <row r="36" spans="3:16" ht="12.75">
      <c r="C36" s="4" t="s">
        <v>82</v>
      </c>
      <c r="D36" s="17">
        <v>1</v>
      </c>
      <c r="E36" s="5" t="s">
        <v>83</v>
      </c>
      <c r="F36" s="6"/>
      <c r="N36" s="4"/>
      <c r="O36" s="22"/>
      <c r="P36" s="6"/>
    </row>
    <row r="37" spans="3:16" ht="12.75">
      <c r="C37" s="4"/>
      <c r="D37" s="5"/>
      <c r="E37" s="5"/>
      <c r="F37" s="6"/>
      <c r="N37" s="4" t="s">
        <v>58</v>
      </c>
      <c r="O37" s="21">
        <f>O27*I32/100*S27</f>
        <v>30129</v>
      </c>
      <c r="P37" s="6"/>
    </row>
    <row r="38" spans="3:16" ht="13.5" thickBot="1">
      <c r="C38" s="4" t="s">
        <v>36</v>
      </c>
      <c r="D38" s="17">
        <v>1</v>
      </c>
      <c r="E38" s="5" t="s">
        <v>14</v>
      </c>
      <c r="F38" s="6"/>
      <c r="H38" t="s">
        <v>67</v>
      </c>
      <c r="I38"/>
      <c r="N38" s="4"/>
      <c r="O38" s="22"/>
      <c r="P38" s="6"/>
    </row>
    <row r="39" spans="3:16" ht="12.75">
      <c r="C39" s="4"/>
      <c r="D39" s="5"/>
      <c r="E39" s="5"/>
      <c r="F39" s="6"/>
      <c r="H39" s="1"/>
      <c r="I39" s="2"/>
      <c r="J39" s="3"/>
      <c r="N39" s="4" t="s">
        <v>62</v>
      </c>
      <c r="O39" s="21">
        <f>H65+H74</f>
        <v>1223902.0878329733</v>
      </c>
      <c r="P39" s="6"/>
    </row>
    <row r="40" spans="3:16" ht="12.75">
      <c r="C40" s="4" t="s">
        <v>37</v>
      </c>
      <c r="D40" s="17">
        <v>1</v>
      </c>
      <c r="E40" s="5" t="s">
        <v>38</v>
      </c>
      <c r="F40" s="6"/>
      <c r="H40" s="4" t="s">
        <v>87</v>
      </c>
      <c r="I40" s="33">
        <v>1</v>
      </c>
      <c r="J40" s="6" t="s">
        <v>92</v>
      </c>
      <c r="N40" s="4"/>
      <c r="O40" s="22"/>
      <c r="P40" s="6"/>
    </row>
    <row r="41" spans="3:16" ht="12.75">
      <c r="C41" s="4"/>
      <c r="D41" s="5"/>
      <c r="E41" s="5"/>
      <c r="F41" s="6"/>
      <c r="H41" s="4"/>
      <c r="I41" s="34"/>
      <c r="J41" s="6"/>
      <c r="N41" s="4" t="s">
        <v>61</v>
      </c>
      <c r="O41" s="21">
        <f>I16*K16+I17*K17+I18*K18+I19*K19+I20*K20+I21*K21+I22*K22</f>
        <v>0</v>
      </c>
      <c r="P41" s="6"/>
    </row>
    <row r="42" spans="3:16" ht="12.75">
      <c r="C42" s="4" t="s">
        <v>42</v>
      </c>
      <c r="D42" s="17">
        <v>1</v>
      </c>
      <c r="E42" s="5" t="s">
        <v>7</v>
      </c>
      <c r="F42" s="6"/>
      <c r="H42" s="4" t="s">
        <v>70</v>
      </c>
      <c r="I42" s="33">
        <v>1</v>
      </c>
      <c r="J42" s="6" t="s">
        <v>93</v>
      </c>
      <c r="N42" s="4"/>
      <c r="O42" s="22"/>
      <c r="P42" s="6"/>
    </row>
    <row r="43" spans="3:16" ht="12.75">
      <c r="C43" s="4"/>
      <c r="D43" s="5"/>
      <c r="E43" s="5"/>
      <c r="F43" s="6"/>
      <c r="H43" s="4"/>
      <c r="I43" s="34"/>
      <c r="J43" s="6"/>
      <c r="N43" s="4" t="s">
        <v>60</v>
      </c>
      <c r="O43" s="24">
        <v>0</v>
      </c>
      <c r="P43" s="6"/>
    </row>
    <row r="44" spans="3:16" ht="13.5" thickBot="1">
      <c r="C44" s="4" t="s">
        <v>91</v>
      </c>
      <c r="D44" s="17">
        <v>1</v>
      </c>
      <c r="E44" s="5" t="s">
        <v>38</v>
      </c>
      <c r="F44" s="6"/>
      <c r="H44" s="4" t="s">
        <v>89</v>
      </c>
      <c r="I44" s="33">
        <v>1</v>
      </c>
      <c r="J44" s="6" t="s">
        <v>94</v>
      </c>
      <c r="N44" s="4"/>
      <c r="O44" s="23"/>
      <c r="P44" s="6" t="s">
        <v>45</v>
      </c>
    </row>
    <row r="45" spans="3:16" ht="13.5" thickBot="1">
      <c r="C45" s="7"/>
      <c r="D45" s="8"/>
      <c r="E45" s="8"/>
      <c r="F45" s="9"/>
      <c r="H45" s="4"/>
      <c r="I45" s="34"/>
      <c r="J45" s="6"/>
      <c r="N45" s="4"/>
      <c r="O45" s="22"/>
      <c r="P45" s="6"/>
    </row>
    <row r="46" spans="8:16" ht="12.75">
      <c r="H46" s="4" t="s">
        <v>90</v>
      </c>
      <c r="I46" s="33">
        <v>1</v>
      </c>
      <c r="J46" s="6" t="s">
        <v>95</v>
      </c>
      <c r="N46" s="4" t="s">
        <v>43</v>
      </c>
      <c r="O46" s="21">
        <f>SUM(O33:O43)</f>
        <v>4297060.087832973</v>
      </c>
      <c r="P46" s="6"/>
    </row>
    <row r="47" spans="8:16" ht="13.5" thickBot="1">
      <c r="H47" s="7"/>
      <c r="I47" s="8"/>
      <c r="J47" s="9"/>
      <c r="N47" s="7"/>
      <c r="O47" s="15"/>
      <c r="P47" s="9"/>
    </row>
    <row r="48" ht="13.5" thickBot="1">
      <c r="C48" t="s">
        <v>11</v>
      </c>
    </row>
    <row r="49" spans="3:6" ht="12.75">
      <c r="C49" s="1"/>
      <c r="D49" s="2"/>
      <c r="E49" s="2"/>
      <c r="F49" s="3"/>
    </row>
    <row r="50" spans="3:15" ht="12.75">
      <c r="C50" s="4" t="s">
        <v>84</v>
      </c>
      <c r="D50" s="17">
        <v>1</v>
      </c>
      <c r="E50" s="5" t="s">
        <v>14</v>
      </c>
      <c r="F50" s="6"/>
      <c r="O50" s="11"/>
    </row>
    <row r="51" spans="3:15" ht="13.5" thickBot="1">
      <c r="C51" s="4"/>
      <c r="D51" s="5"/>
      <c r="E51" s="5"/>
      <c r="F51" s="6"/>
      <c r="N51" t="s">
        <v>63</v>
      </c>
      <c r="O51" s="11"/>
    </row>
    <row r="52" spans="3:16" ht="12.75">
      <c r="C52" s="4" t="s">
        <v>12</v>
      </c>
      <c r="D52" s="17">
        <v>1</v>
      </c>
      <c r="E52" s="5" t="s">
        <v>14</v>
      </c>
      <c r="F52" s="6"/>
      <c r="N52" s="1"/>
      <c r="O52" s="14"/>
      <c r="P52" s="3"/>
    </row>
    <row r="53" spans="3:16" ht="12.75">
      <c r="C53" s="4"/>
      <c r="D53" s="5"/>
      <c r="E53" s="5"/>
      <c r="F53" s="6"/>
      <c r="N53" s="4"/>
      <c r="O53" s="12"/>
      <c r="P53" s="6"/>
    </row>
    <row r="54" spans="3:16" ht="12.75">
      <c r="C54" s="4" t="s">
        <v>85</v>
      </c>
      <c r="D54" s="17">
        <v>1</v>
      </c>
      <c r="E54" s="5" t="s">
        <v>14</v>
      </c>
      <c r="F54" s="6"/>
      <c r="N54" s="4" t="s">
        <v>64</v>
      </c>
      <c r="O54" s="21">
        <f>O46*D16</f>
        <v>4297060.087832973</v>
      </c>
      <c r="P54" s="6"/>
    </row>
    <row r="55" spans="3:16" ht="12.75">
      <c r="C55" s="4"/>
      <c r="D55" s="5"/>
      <c r="E55" s="5"/>
      <c r="F55" s="6"/>
      <c r="N55" s="4"/>
      <c r="O55" s="12"/>
      <c r="P55" s="6"/>
    </row>
    <row r="56" spans="3:16" ht="12.75">
      <c r="C56" s="4" t="s">
        <v>86</v>
      </c>
      <c r="D56" s="17">
        <v>1</v>
      </c>
      <c r="E56" s="32" t="s">
        <v>14</v>
      </c>
      <c r="F56" s="6"/>
      <c r="N56" s="4" t="s">
        <v>65</v>
      </c>
      <c r="O56" s="18">
        <v>0</v>
      </c>
      <c r="P56" s="6"/>
    </row>
    <row r="57" spans="3:16" ht="13.5" thickBot="1">
      <c r="C57" s="7"/>
      <c r="D57" s="8"/>
      <c r="E57" s="8"/>
      <c r="F57" s="9"/>
      <c r="N57" s="4"/>
      <c r="O57" s="15"/>
      <c r="P57" s="6"/>
    </row>
    <row r="58" spans="9:16" ht="12.75">
      <c r="I58" s="11" t="s">
        <v>75</v>
      </c>
      <c r="N58" s="4"/>
      <c r="O58" s="12"/>
      <c r="P58" s="6"/>
    </row>
    <row r="59" spans="14:16" ht="12.75">
      <c r="N59" s="4"/>
      <c r="O59" s="21">
        <f>O54+O56</f>
        <v>4297060.087832973</v>
      </c>
      <c r="P59" s="6"/>
    </row>
    <row r="60" spans="3:16" ht="13.5" thickBot="1">
      <c r="C60" t="s">
        <v>18</v>
      </c>
      <c r="N60" s="7"/>
      <c r="O60" s="15"/>
      <c r="P60" s="9"/>
    </row>
    <row r="61" spans="3:6" ht="12.75">
      <c r="C61" s="1"/>
      <c r="D61" s="2"/>
      <c r="E61" s="2"/>
      <c r="F61" s="3"/>
    </row>
    <row r="62" spans="3:14" ht="13.5" thickBot="1">
      <c r="C62" s="10" t="s">
        <v>15</v>
      </c>
      <c r="D62" s="5"/>
      <c r="E62" s="5"/>
      <c r="F62" s="6"/>
      <c r="N62" t="s">
        <v>68</v>
      </c>
    </row>
    <row r="63" spans="3:16" ht="12.75">
      <c r="C63" s="4" t="s">
        <v>19</v>
      </c>
      <c r="D63" s="17">
        <v>1000</v>
      </c>
      <c r="E63" s="5" t="s">
        <v>21</v>
      </c>
      <c r="F63" s="6"/>
      <c r="N63" s="1"/>
      <c r="O63" s="2"/>
      <c r="P63" s="3"/>
    </row>
    <row r="64" spans="3:16" ht="12.75">
      <c r="C64" s="4"/>
      <c r="D64" s="5"/>
      <c r="E64" s="5"/>
      <c r="F64" s="6"/>
      <c r="N64" s="4" t="s">
        <v>69</v>
      </c>
      <c r="O64" s="21">
        <f>D50*I40+D52*I42+D54*I44+I46*D56</f>
        <v>4</v>
      </c>
      <c r="P64" s="6"/>
    </row>
    <row r="65" spans="3:16" ht="13.5" thickBot="1">
      <c r="C65" s="4" t="s">
        <v>16</v>
      </c>
      <c r="D65" s="17">
        <v>15</v>
      </c>
      <c r="E65" s="5" t="s">
        <v>9</v>
      </c>
      <c r="F65" s="6"/>
      <c r="G65">
        <f>IF(D65&lt;=D30,"","gekozen snelheid hoger dan de ontwerpsnelheid, is er nog voldoende vermogen?")</f>
      </c>
      <c r="H65" s="31">
        <f>IF(D63=0,0,(D26*0.2*(D63/(D65*1.852)*D67)*(D65/D30)^3*0.85+0.1*D28*0.2*(D69*D67))*I34/1000)</f>
        <v>1223902.0878329733</v>
      </c>
      <c r="N65" s="7"/>
      <c r="O65" s="8"/>
      <c r="P65" s="9"/>
    </row>
    <row r="66" spans="3:6" ht="12.75">
      <c r="C66" s="4"/>
      <c r="D66" s="5"/>
      <c r="E66" s="5"/>
      <c r="F66" s="6"/>
    </row>
    <row r="67" spans="3:14" ht="13.5" thickBot="1">
      <c r="C67" s="4" t="s">
        <v>59</v>
      </c>
      <c r="D67" s="17">
        <v>40</v>
      </c>
      <c r="E67" s="5" t="s">
        <v>14</v>
      </c>
      <c r="F67" s="6"/>
      <c r="N67" t="s">
        <v>71</v>
      </c>
    </row>
    <row r="68" spans="3:16" ht="12.75">
      <c r="C68" s="4"/>
      <c r="D68" s="5"/>
      <c r="E68" s="5"/>
      <c r="F68" s="6"/>
      <c r="N68" s="1"/>
      <c r="O68" s="2"/>
      <c r="P68" s="3"/>
    </row>
    <row r="69" spans="3:16" ht="12.75">
      <c r="C69" s="4" t="s">
        <v>30</v>
      </c>
      <c r="D69" s="17">
        <v>40</v>
      </c>
      <c r="E69" s="5" t="s">
        <v>31</v>
      </c>
      <c r="F69" s="25">
        <f>D69/(D63/(D65*1.852))</f>
        <v>1.1112</v>
      </c>
      <c r="N69" s="4"/>
      <c r="O69" s="21">
        <f>O64-O59</f>
        <v>-4297056.087832973</v>
      </c>
      <c r="P69" s="6"/>
    </row>
    <row r="70" spans="3:16" ht="13.5" thickBot="1">
      <c r="C70" s="4"/>
      <c r="D70" s="5"/>
      <c r="E70" s="5"/>
      <c r="F70" s="6"/>
      <c r="N70" s="7"/>
      <c r="O70" s="8"/>
      <c r="P70" s="9"/>
    </row>
    <row r="71" spans="3:6" ht="12.75">
      <c r="C71" s="10" t="s">
        <v>17</v>
      </c>
      <c r="D71" s="5"/>
      <c r="E71" s="5"/>
      <c r="F71" s="6"/>
    </row>
    <row r="72" spans="3:6" ht="12.75">
      <c r="C72" s="4" t="s">
        <v>20</v>
      </c>
      <c r="D72" s="17">
        <v>0</v>
      </c>
      <c r="E72" s="5" t="s">
        <v>21</v>
      </c>
      <c r="F72" s="6"/>
    </row>
    <row r="73" spans="3:6" ht="12.75">
      <c r="C73" s="4"/>
      <c r="D73" s="5"/>
      <c r="E73" s="5"/>
      <c r="F73" s="6"/>
    </row>
    <row r="74" spans="3:8" ht="12.75">
      <c r="C74" s="4" t="s">
        <v>16</v>
      </c>
      <c r="D74" s="17">
        <v>0</v>
      </c>
      <c r="E74" s="5" t="s">
        <v>9</v>
      </c>
      <c r="F74" s="6"/>
      <c r="G74">
        <f>IF(D74&lt;=D30,"","gekozen snelheid is hoger dan de ontwerpsnelheid, is er nog voldoende vermogen?")</f>
      </c>
      <c r="H74" s="27">
        <f>IF(D72=0,0,(D26*0.2*(D72/(D74*1.852)*D76)*(D74/D30)^3*0.85+0.1*D28*0.2*(D76*D78))*I34/1000)</f>
        <v>0</v>
      </c>
    </row>
    <row r="75" spans="3:6" ht="12.75">
      <c r="C75" s="4"/>
      <c r="D75" s="5"/>
      <c r="E75" s="5"/>
      <c r="F75" s="6"/>
    </row>
    <row r="76" spans="3:6" ht="12.75">
      <c r="C76" s="4" t="s">
        <v>59</v>
      </c>
      <c r="D76" s="17">
        <v>0</v>
      </c>
      <c r="E76" s="5" t="s">
        <v>14</v>
      </c>
      <c r="F76" s="6"/>
    </row>
    <row r="77" spans="3:6" ht="12.75">
      <c r="C77" s="4"/>
      <c r="D77" s="5"/>
      <c r="E77" s="5"/>
      <c r="F77" s="6"/>
    </row>
    <row r="78" spans="3:6" ht="12.75">
      <c r="C78" s="4" t="s">
        <v>30</v>
      </c>
      <c r="D78" s="17">
        <v>0</v>
      </c>
      <c r="E78" s="5" t="s">
        <v>31</v>
      </c>
      <c r="F78" s="6"/>
    </row>
    <row r="79" spans="3:6" ht="13.5" thickBot="1">
      <c r="C79" s="7"/>
      <c r="D79" s="8"/>
      <c r="E79" s="8"/>
      <c r="F79" s="9"/>
    </row>
  </sheetData>
  <sheetProtection/>
  <protectedRanges>
    <protectedRange sqref="O56" name="Range6"/>
    <protectedRange sqref="B1:D12" name="Range1"/>
    <protectedRange sqref="K16:K22" name="Range2"/>
    <protectedRange sqref="D57:D78 D45:D55 D16:D43" name="Range3"/>
    <protectedRange sqref="I28:I41 I42:I44" name="Range4"/>
    <protectedRange sqref="O43" name="Range5"/>
    <protectedRange sqref="S27" name="Range7"/>
  </protectedRanges>
  <conditionalFormatting sqref="F69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 Universiteit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rghekkenberg</dc:creator>
  <cp:keywords/>
  <dc:description/>
  <cp:lastModifiedBy>rghekkenberg</cp:lastModifiedBy>
  <dcterms:created xsi:type="dcterms:W3CDTF">2008-07-17T13:54:10Z</dcterms:created>
  <dcterms:modified xsi:type="dcterms:W3CDTF">2011-10-03T06:21:40Z</dcterms:modified>
  <cp:category/>
  <cp:version/>
  <cp:contentType/>
  <cp:contentStatus/>
</cp:coreProperties>
</file>