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tabRatio="245" activeTab="1"/>
  </bookViews>
  <sheets>
    <sheet name="Vapor liquid equilibrium" sheetId="1" r:id="rId1"/>
    <sheet name="Superheated vapor" sheetId="2" r:id="rId2"/>
  </sheets>
  <externalReferences>
    <externalReference r:id="rId5"/>
  </externalReferences>
  <definedNames>
    <definedName name="_eta_p">'[1]Superheated Rankine Cycle'!$D$14</definedName>
    <definedName name="_eta_pump">'[1]Superheated Rankine Cycle'!$D$14</definedName>
    <definedName name="_eta_t">'[1]Superheated Rankine Cycle'!$D$15</definedName>
    <definedName name="_eta_turb">'[1]Superheated Rankine Cycle'!$D$15</definedName>
    <definedName name="_h1">'[1]Superheated Rankine Cycle'!$B$18</definedName>
    <definedName name="_h2">'[1]Superheated Rankine Cycle'!$B$22</definedName>
    <definedName name="_h2is">'[1]Superheated Rankine Cycle'!$B$21</definedName>
    <definedName name="_h3">'[1]Superheated Rankine Cycle'!$B$27</definedName>
    <definedName name="_h4">'[1]Superheated Rankine Cycle'!$B$36</definedName>
    <definedName name="_h4is">'[1]Superheated Rankine Cycle'!$B$35</definedName>
    <definedName name="_P1">'[1]Superheated Rankine Cycle'!$B$33</definedName>
    <definedName name="_P2">'[1]Superheated Rankine Cycle'!$I$8</definedName>
    <definedName name="_P3">'[1]Superheated Rankine Cycle'!$B$31</definedName>
    <definedName name="_q_boiler">'[1]Superheated Rankine Cycle'!$B$28</definedName>
    <definedName name="_s1">'[1]Superheated Rankine Cycle'!$B$19</definedName>
    <definedName name="_s3">'[1]Superheated Rankine Cycle'!$B$32</definedName>
    <definedName name="_T1">'[1]Superheated Rankine Cycle'!$I$7</definedName>
    <definedName name="_T3">'[1]Superheated Rankine Cycle'!$I$9</definedName>
    <definedName name="_T4">'[1]Superheated Rankine Cycle'!$I$10</definedName>
    <definedName name="_w_pump">'[1]Superheated Rankine Cycle'!$B$24</definedName>
    <definedName name="_w_turb">'[1]Superheated Rankine Cycle'!$B$38</definedName>
    <definedName name="h_pump">'[1]Superheated Rankine Cycle'!$B$18</definedName>
  </definedNames>
  <calcPr fullCalcOnLoad="1"/>
</workbook>
</file>

<file path=xl/sharedStrings.xml><?xml version="1.0" encoding="utf-8"?>
<sst xmlns="http://schemas.openxmlformats.org/spreadsheetml/2006/main" count="219" uniqueCount="37">
  <si>
    <t>bar</t>
  </si>
  <si>
    <t>kJ/kg</t>
  </si>
  <si>
    <t>Pressure</t>
  </si>
  <si>
    <t>°C</t>
  </si>
  <si>
    <t>m3/kg</t>
  </si>
  <si>
    <t>Enthalpy</t>
  </si>
  <si>
    <t>Entropy</t>
  </si>
  <si>
    <t>kJ/kg.K</t>
  </si>
  <si>
    <t>Specific volume</t>
  </si>
  <si>
    <t>Liquid</t>
  </si>
  <si>
    <t>Vapor</t>
  </si>
  <si>
    <t>Internal Energy</t>
  </si>
  <si>
    <t xml:space="preserve">Thermodynamic model: </t>
  </si>
  <si>
    <t>T</t>
  </si>
  <si>
    <t>P</t>
  </si>
  <si>
    <r>
      <t>v</t>
    </r>
    <r>
      <rPr>
        <b/>
        <vertAlign val="subscript"/>
        <sz val="9"/>
        <rFont val="Tahoma"/>
        <family val="2"/>
      </rPr>
      <t>L</t>
    </r>
  </si>
  <si>
    <r>
      <t>v</t>
    </r>
    <r>
      <rPr>
        <b/>
        <vertAlign val="subscript"/>
        <sz val="9"/>
        <rFont val="Tahoma"/>
        <family val="2"/>
      </rPr>
      <t>V</t>
    </r>
  </si>
  <si>
    <r>
      <t>u</t>
    </r>
    <r>
      <rPr>
        <b/>
        <vertAlign val="subscript"/>
        <sz val="9"/>
        <rFont val="Tahoma"/>
        <family val="2"/>
      </rPr>
      <t>L</t>
    </r>
  </si>
  <si>
    <r>
      <t>u</t>
    </r>
    <r>
      <rPr>
        <b/>
        <vertAlign val="subscript"/>
        <sz val="9"/>
        <rFont val="Tahoma"/>
        <family val="2"/>
      </rPr>
      <t>V</t>
    </r>
  </si>
  <si>
    <r>
      <t>h</t>
    </r>
    <r>
      <rPr>
        <b/>
        <vertAlign val="subscript"/>
        <sz val="9"/>
        <rFont val="Tahoma"/>
        <family val="2"/>
      </rPr>
      <t>L</t>
    </r>
  </si>
  <si>
    <r>
      <t>s</t>
    </r>
    <r>
      <rPr>
        <b/>
        <vertAlign val="subscript"/>
        <sz val="9"/>
        <rFont val="Tahoma"/>
        <family val="2"/>
      </rPr>
      <t>L</t>
    </r>
  </si>
  <si>
    <r>
      <t>s</t>
    </r>
    <r>
      <rPr>
        <b/>
        <vertAlign val="subscript"/>
        <sz val="9"/>
        <rFont val="Tahoma"/>
        <family val="2"/>
      </rPr>
      <t>V</t>
    </r>
  </si>
  <si>
    <t>v</t>
  </si>
  <si>
    <t>Enthaply</t>
  </si>
  <si>
    <r>
      <t>h</t>
    </r>
    <r>
      <rPr>
        <b/>
        <vertAlign val="subscript"/>
        <sz val="9"/>
        <rFont val="Tahoma"/>
        <family val="2"/>
      </rPr>
      <t>V</t>
    </r>
  </si>
  <si>
    <t>s</t>
  </si>
  <si>
    <t>h</t>
  </si>
  <si>
    <t>u</t>
  </si>
  <si>
    <t>Temp.</t>
  </si>
  <si>
    <r>
      <t>T</t>
    </r>
    <r>
      <rPr>
        <b/>
        <vertAlign val="superscript"/>
        <sz val="9"/>
        <rFont val="Tahoma"/>
        <family val="2"/>
      </rPr>
      <t>sat</t>
    </r>
    <r>
      <rPr>
        <b/>
        <sz val="9"/>
        <rFont val="Tahoma"/>
        <family val="2"/>
      </rPr>
      <t xml:space="preserve">(P) = </t>
    </r>
  </si>
  <si>
    <t>Sat.</t>
  </si>
  <si>
    <t>bar      =</t>
  </si>
  <si>
    <t>P =</t>
  </si>
  <si>
    <t>MPa</t>
  </si>
  <si>
    <t>Properties of Superheated R245fa Vapor</t>
  </si>
  <si>
    <t>Properties of Saturated R245fa (Vapor-Liquid) as a Function of Temperature</t>
  </si>
  <si>
    <t>(Critical point)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</si>
</sst>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"/>
    <numFmt numFmtId="179" formatCode="0.00000"/>
    <numFmt numFmtId="180" formatCode="0.000000"/>
    <numFmt numFmtId="181" formatCode="0.0000000"/>
    <numFmt numFmtId="182" formatCode="0.000"/>
    <numFmt numFmtId="183" formatCode="0.0"/>
    <numFmt numFmtId="184" formatCode="0.00000E+00"/>
    <numFmt numFmtId="185" formatCode="0.0000E+00"/>
  </numFmts>
  <fonts count="2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vertAlign val="subscript"/>
      <sz val="9"/>
      <name val="Tahoma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181" fontId="2" fillId="4" borderId="10" xfId="0" applyNumberFormat="1" applyFont="1" applyFill="1" applyBorder="1" applyAlignment="1">
      <alignment/>
    </xf>
    <xf numFmtId="182" fontId="2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83" fontId="2" fillId="4" borderId="10" xfId="0" applyNumberFormat="1" applyFont="1" applyFill="1" applyBorder="1" applyAlignment="1">
      <alignment/>
    </xf>
    <xf numFmtId="178" fontId="2" fillId="4" borderId="10" xfId="0" applyNumberFormat="1" applyFont="1" applyFill="1" applyBorder="1" applyAlignment="1">
      <alignment/>
    </xf>
    <xf numFmtId="178" fontId="2" fillId="4" borderId="11" xfId="0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181" fontId="2" fillId="4" borderId="14" xfId="0" applyNumberFormat="1" applyFont="1" applyFill="1" applyBorder="1" applyAlignment="1">
      <alignment/>
    </xf>
    <xf numFmtId="182" fontId="2" fillId="4" borderId="14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183" fontId="2" fillId="4" borderId="14" xfId="0" applyNumberFormat="1" applyFont="1" applyFill="1" applyBorder="1" applyAlignment="1">
      <alignment/>
    </xf>
    <xf numFmtId="178" fontId="2" fillId="4" borderId="14" xfId="0" applyNumberFormat="1" applyFont="1" applyFill="1" applyBorder="1" applyAlignment="1">
      <alignment/>
    </xf>
    <xf numFmtId="178" fontId="2" fillId="4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/>
    </xf>
    <xf numFmtId="181" fontId="2" fillId="24" borderId="10" xfId="0" applyNumberFormat="1" applyFont="1" applyFill="1" applyBorder="1" applyAlignment="1">
      <alignment/>
    </xf>
    <xf numFmtId="182" fontId="2" fillId="24" borderId="10" xfId="0" applyNumberFormat="1" applyFont="1" applyFill="1" applyBorder="1" applyAlignment="1">
      <alignment/>
    </xf>
    <xf numFmtId="183" fontId="2" fillId="24" borderId="10" xfId="0" applyNumberFormat="1" applyFont="1" applyFill="1" applyBorder="1" applyAlignment="1">
      <alignment/>
    </xf>
    <xf numFmtId="178" fontId="2" fillId="24" borderId="10" xfId="0" applyNumberFormat="1" applyFont="1" applyFill="1" applyBorder="1" applyAlignment="1">
      <alignment/>
    </xf>
    <xf numFmtId="178" fontId="2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8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182" fontId="2" fillId="4" borderId="17" xfId="0" applyNumberFormat="1" applyFont="1" applyFill="1" applyBorder="1" applyAlignment="1">
      <alignment/>
    </xf>
    <xf numFmtId="183" fontId="2" fillId="4" borderId="17" xfId="0" applyNumberFormat="1" applyFont="1" applyFill="1" applyBorder="1" applyAlignment="1">
      <alignment/>
    </xf>
    <xf numFmtId="178" fontId="2" fillId="4" borderId="17" xfId="0" applyNumberFormat="1" applyFont="1" applyFill="1" applyBorder="1" applyAlignment="1">
      <alignment/>
    </xf>
    <xf numFmtId="182" fontId="2" fillId="4" borderId="16" xfId="0" applyNumberFormat="1" applyFont="1" applyFill="1" applyBorder="1" applyAlignment="1">
      <alignment/>
    </xf>
    <xf numFmtId="182" fontId="2" fillId="4" borderId="11" xfId="0" applyNumberFormat="1" applyFont="1" applyFill="1" applyBorder="1" applyAlignment="1">
      <alignment/>
    </xf>
    <xf numFmtId="183" fontId="2" fillId="4" borderId="11" xfId="0" applyNumberFormat="1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182" fontId="2" fillId="0" borderId="1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82" fontId="2" fillId="0" borderId="15" xfId="0" applyNumberFormat="1" applyFont="1" applyBorder="1" applyAlignment="1">
      <alignment/>
    </xf>
    <xf numFmtId="183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82" fontId="2" fillId="0" borderId="14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8" fillId="4" borderId="16" xfId="0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4" borderId="16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9" fontId="2" fillId="4" borderId="17" xfId="0" applyNumberFormat="1" applyFont="1" applyFill="1" applyBorder="1" applyAlignment="1">
      <alignment/>
    </xf>
    <xf numFmtId="179" fontId="2" fillId="4" borderId="11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79" fontId="2" fillId="4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e%20Cyc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heated Rankine Cycle"/>
    </sheetNames>
    <sheetDataSet>
      <sheetData sheetId="0">
        <row r="7">
          <cell r="I7">
            <v>30</v>
          </cell>
        </row>
        <row r="8">
          <cell r="I8">
            <v>80</v>
          </cell>
        </row>
        <row r="9">
          <cell r="I9">
            <v>400</v>
          </cell>
        </row>
        <row r="10">
          <cell r="I10">
            <v>30</v>
          </cell>
        </row>
        <row r="14">
          <cell r="D14">
            <v>0.65</v>
          </cell>
        </row>
        <row r="15">
          <cell r="D15">
            <v>0.85</v>
          </cell>
        </row>
        <row r="18">
          <cell r="B18">
            <v>125.74516193807358</v>
          </cell>
        </row>
        <row r="19">
          <cell r="B19">
            <v>0.4367929406142896</v>
          </cell>
        </row>
        <row r="21">
          <cell r="B21">
            <v>133.76216668087994</v>
          </cell>
        </row>
        <row r="22">
          <cell r="B22">
            <v>138.07901538854492</v>
          </cell>
        </row>
        <row r="24">
          <cell r="B24">
            <v>12.333853450471338</v>
          </cell>
        </row>
        <row r="27">
          <cell r="B27">
            <v>3139.3106473272032</v>
          </cell>
        </row>
        <row r="28">
          <cell r="B28">
            <v>3001.231631938658</v>
          </cell>
        </row>
        <row r="31">
          <cell r="B31">
            <v>80</v>
          </cell>
        </row>
        <row r="32">
          <cell r="B32">
            <v>6.3656974419451435</v>
          </cell>
        </row>
        <row r="33">
          <cell r="B33">
            <v>0.042466883405480604</v>
          </cell>
        </row>
        <row r="35">
          <cell r="B35">
            <v>1923.0880625170287</v>
          </cell>
        </row>
        <row r="36">
          <cell r="B36">
            <v>2105.521450238555</v>
          </cell>
        </row>
        <row r="38">
          <cell r="B38">
            <v>1033.789197088648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28125" style="0" customWidth="1"/>
    <col min="3" max="3" width="9.57421875" style="0" bestFit="1" customWidth="1"/>
    <col min="14" max="14" width="10.421875" style="0" customWidth="1"/>
    <col min="20" max="21" width="8.8515625" style="0" customWidth="1"/>
  </cols>
  <sheetData>
    <row r="1" ht="18">
      <c r="A1" s="2" t="s">
        <v>35</v>
      </c>
    </row>
    <row r="3" spans="3:4" ht="12.75">
      <c r="C3" s="3" t="s">
        <v>12</v>
      </c>
      <c r="D3" t="str">
        <f>_XLL.SETFLUID("StanMix","R245fa")</f>
        <v>StanMix, R245fa</v>
      </c>
    </row>
    <row r="5" spans="1:21" ht="12.75">
      <c r="A5" s="28" t="s">
        <v>28</v>
      </c>
      <c r="B5" s="28" t="s">
        <v>2</v>
      </c>
      <c r="C5" s="93" t="s">
        <v>8</v>
      </c>
      <c r="D5" s="94"/>
      <c r="E5" s="95" t="s">
        <v>11</v>
      </c>
      <c r="F5" s="96"/>
      <c r="G5" s="95" t="s">
        <v>5</v>
      </c>
      <c r="H5" s="96"/>
      <c r="I5" s="95" t="s">
        <v>6</v>
      </c>
      <c r="J5" s="96"/>
      <c r="L5" s="28" t="s">
        <v>2</v>
      </c>
      <c r="M5" s="28" t="s">
        <v>28</v>
      </c>
      <c r="N5" s="93" t="s">
        <v>8</v>
      </c>
      <c r="O5" s="94"/>
      <c r="P5" s="95" t="s">
        <v>11</v>
      </c>
      <c r="Q5" s="96"/>
      <c r="R5" s="95" t="s">
        <v>5</v>
      </c>
      <c r="S5" s="96"/>
      <c r="T5" s="95" t="s">
        <v>6</v>
      </c>
      <c r="U5" s="96"/>
    </row>
    <row r="6" spans="1:21" ht="12.75">
      <c r="A6" s="29"/>
      <c r="B6" s="29"/>
      <c r="C6" s="30" t="s">
        <v>9</v>
      </c>
      <c r="D6" s="31" t="s">
        <v>10</v>
      </c>
      <c r="E6" s="30" t="s">
        <v>9</v>
      </c>
      <c r="F6" s="31" t="s">
        <v>10</v>
      </c>
      <c r="G6" s="30" t="s">
        <v>9</v>
      </c>
      <c r="H6" s="31" t="s">
        <v>10</v>
      </c>
      <c r="I6" s="30" t="s">
        <v>9</v>
      </c>
      <c r="J6" s="32" t="s">
        <v>10</v>
      </c>
      <c r="L6" s="29"/>
      <c r="M6" s="29"/>
      <c r="N6" s="30" t="s">
        <v>9</v>
      </c>
      <c r="O6" s="31" t="s">
        <v>10</v>
      </c>
      <c r="P6" s="30" t="s">
        <v>9</v>
      </c>
      <c r="Q6" s="31" t="s">
        <v>10</v>
      </c>
      <c r="R6" s="30" t="s">
        <v>9</v>
      </c>
      <c r="S6" s="31" t="s">
        <v>10</v>
      </c>
      <c r="T6" s="30" t="s">
        <v>9</v>
      </c>
      <c r="U6" s="32" t="s">
        <v>10</v>
      </c>
    </row>
    <row r="7" spans="1:21" ht="12.75">
      <c r="A7" s="33" t="s">
        <v>3</v>
      </c>
      <c r="B7" s="33" t="s">
        <v>0</v>
      </c>
      <c r="C7" s="33" t="s">
        <v>4</v>
      </c>
      <c r="D7" s="33" t="s">
        <v>4</v>
      </c>
      <c r="E7" s="33" t="s">
        <v>1</v>
      </c>
      <c r="F7" s="33" t="s">
        <v>1</v>
      </c>
      <c r="G7" s="33" t="s">
        <v>1</v>
      </c>
      <c r="H7" s="33" t="s">
        <v>1</v>
      </c>
      <c r="I7" s="33" t="s">
        <v>7</v>
      </c>
      <c r="J7" s="34" t="s">
        <v>7</v>
      </c>
      <c r="L7" s="33" t="s">
        <v>0</v>
      </c>
      <c r="M7" s="33" t="s">
        <v>3</v>
      </c>
      <c r="N7" s="33" t="s">
        <v>4</v>
      </c>
      <c r="O7" s="33" t="s">
        <v>4</v>
      </c>
      <c r="P7" s="33" t="s">
        <v>1</v>
      </c>
      <c r="Q7" s="33" t="s">
        <v>1</v>
      </c>
      <c r="R7" s="33" t="s">
        <v>1</v>
      </c>
      <c r="S7" s="33" t="s">
        <v>1</v>
      </c>
      <c r="T7" s="33" t="s">
        <v>7</v>
      </c>
      <c r="U7" s="34" t="s">
        <v>7</v>
      </c>
    </row>
    <row r="8" spans="1:21" ht="14.25">
      <c r="A8" s="11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24</v>
      </c>
      <c r="I8" s="11" t="s">
        <v>20</v>
      </c>
      <c r="J8" s="12" t="s">
        <v>21</v>
      </c>
      <c r="L8" s="11" t="s">
        <v>14</v>
      </c>
      <c r="M8" s="11" t="s">
        <v>13</v>
      </c>
      <c r="N8" s="11" t="s">
        <v>15</v>
      </c>
      <c r="O8" s="11" t="s">
        <v>16</v>
      </c>
      <c r="P8" s="11" t="s">
        <v>17</v>
      </c>
      <c r="Q8" s="11" t="s">
        <v>18</v>
      </c>
      <c r="R8" s="11" t="s">
        <v>19</v>
      </c>
      <c r="S8" s="11" t="s">
        <v>24</v>
      </c>
      <c r="T8" s="11" t="s">
        <v>20</v>
      </c>
      <c r="U8" s="12" t="s">
        <v>21</v>
      </c>
    </row>
    <row r="9" spans="1:21" ht="12.75">
      <c r="A9" s="13">
        <v>-50</v>
      </c>
      <c r="B9" s="13">
        <f>_XLL.PRESSURE($D$3,"Tq",A9,0)</f>
        <v>0.03152546431825312</v>
      </c>
      <c r="C9" s="14">
        <f>_XLL.SPECVOLUME($D$3,"Tq",$A9,0)</f>
        <v>0.0006500562896448649</v>
      </c>
      <c r="D9" s="15">
        <f>_XLL.SPECVOLUME($D$3,"Tq",$A9,1)</f>
        <v>4.38072492940319</v>
      </c>
      <c r="E9" s="16">
        <f>_XLL.INTENERGY($D$3,"Tq",$A9,0)</f>
        <v>-281.79854267962554</v>
      </c>
      <c r="F9" s="17">
        <f>_XLL.INTENERGY($D$3,"Tq",$A9,1)</f>
        <v>-73.04440595306251</v>
      </c>
      <c r="G9" s="16">
        <f>_XLL.ENTHALPY($D$3,"Tq",$A9,0)</f>
        <v>-281.79649334698917</v>
      </c>
      <c r="H9" s="17">
        <f>_XLL.ENTHALPY($D$3,"Tq",$A9,1)</f>
        <v>-59.2339672080643</v>
      </c>
      <c r="I9" s="18">
        <f>_XLL.ENTROPY($D$3,"Tq",$A9,0)</f>
        <v>-1.010698317293716</v>
      </c>
      <c r="J9" s="19">
        <f>_XLL.ENTROPY($D$3,"Tq",$A9,1)</f>
        <v>-0.013330958391946056</v>
      </c>
      <c r="K9" s="44"/>
      <c r="L9" s="13">
        <v>0.01</v>
      </c>
      <c r="M9" s="16">
        <f>_XLL.TEMPERATURE($D$3,"Pq",L9,0)</f>
        <v>-64.67451998515233</v>
      </c>
      <c r="N9" s="14">
        <f>_XLL.SPECVOLUME($D$3,"Pq",$L9,0)</f>
        <v>0.0006395599867853192</v>
      </c>
      <c r="O9" s="15">
        <f>_XLL.SPECVOLUME($D$3,"Pq",$L9,1)</f>
        <v>12.919571464362415</v>
      </c>
      <c r="P9" s="16">
        <f>_XLL.INTENERGY($D$3,"Pq",$L9,0)</f>
        <v>-297.6232006029597</v>
      </c>
      <c r="Q9" s="17">
        <f>_XLL.INTENERGY($D$3,"Pq",$L9,1)</f>
        <v>-82.37491224711547</v>
      </c>
      <c r="R9" s="16">
        <f>_XLL.ENTHALPY($D$3,"Pq",$L9,0)</f>
        <v>-297.62256104297285</v>
      </c>
      <c r="S9" s="17">
        <f>_XLL.ENTHALPY($D$3,"Pq",$L9,1)</f>
        <v>-69.45534078275305</v>
      </c>
      <c r="T9" s="18">
        <f>_XLL.ENTROPY($D$3,"Pq",$L9,0)</f>
        <v>-1.08404070179041</v>
      </c>
      <c r="U9" s="19">
        <f>_XLL.ENTROPY($D$3,"Pq",$L9,1)</f>
        <v>0.01041520373850504</v>
      </c>
    </row>
    <row r="10" spans="1:21" ht="12.75">
      <c r="A10" s="13">
        <v>-40</v>
      </c>
      <c r="B10" s="13">
        <f>_XLL.PRESSURE($D$3,"Tq",A10,0)</f>
        <v>0.06259977808005313</v>
      </c>
      <c r="C10" s="14">
        <f>_XLL.SPECVOLUME($D$3,"Tq",$A10,0)</f>
        <v>0.0006579575007414258</v>
      </c>
      <c r="D10" s="15">
        <f>_XLL.SPECVOLUME($D$3,"Tq",$A10,1)</f>
        <v>2.3011724973904975</v>
      </c>
      <c r="E10" s="16">
        <f>_XLL.INTENERGY($D$3,"Tq",$A10,0)</f>
        <v>-270.7505219891211</v>
      </c>
      <c r="F10" s="17">
        <f>_XLL.INTENERGY($D$3,"Tq",$A10,1)</f>
        <v>-66.45718940011226</v>
      </c>
      <c r="G10" s="16">
        <f>_XLL.ENTHALPY($D$3,"Tq",$A10,0)</f>
        <v>-270.7464031897679</v>
      </c>
      <c r="H10" s="17">
        <f>_XLL.ENTHALPY($D$3,"Tq",$A10,1)</f>
        <v>-52.05190063405557</v>
      </c>
      <c r="I10" s="18">
        <f>_XLL.ENTROPY($D$3,"Tq",$A10,0)</f>
        <v>-0.9622695469611959</v>
      </c>
      <c r="J10" s="19">
        <f>_XLL.ENTROPY($D$3,"Tq",$A10,1)</f>
        <v>-0.024270393816366264</v>
      </c>
      <c r="K10" s="44"/>
      <c r="L10" s="13">
        <v>0.02</v>
      </c>
      <c r="M10" s="16">
        <f>_XLL.TEMPERATURE($D$3,"Pq",L10,0)</f>
        <v>-56.09818118998737</v>
      </c>
      <c r="N10" s="14">
        <f>_XLL.SPECVOLUME($D$3,"Pq",$L10,0)</f>
        <v>0.0006455453096893841</v>
      </c>
      <c r="O10" s="15">
        <f>_XLL.SPECVOLUME($D$3,"Pq",$L10,1)</f>
        <v>6.721131128924558</v>
      </c>
      <c r="P10" s="16">
        <f>_XLL.INTENERGY($D$3,"Pq",$L10,0)</f>
        <v>-288.42956062278625</v>
      </c>
      <c r="Q10" s="17">
        <f>_XLL.INTENERGY($D$3,"Pq",$L10,1)</f>
        <v>-76.97164544565018</v>
      </c>
      <c r="R10" s="16">
        <f>_XLL.ENTHALPY($D$3,"Pq",$L10,0)</f>
        <v>-288.4282695321669</v>
      </c>
      <c r="S10" s="17">
        <f>_XLL.ENTHALPY($D$3,"Pq",$L10,1)</f>
        <v>-63.529383187801066</v>
      </c>
      <c r="T10" s="18">
        <f>_XLL.ENTROPY($D$3,"Pq",$L10,0)</f>
        <v>-1.0408266379622924</v>
      </c>
      <c r="U10" s="19">
        <f>_XLL.ENTROPY($D$3,"Pq",$L10,1)</f>
        <v>-0.004673669618695412</v>
      </c>
    </row>
    <row r="11" spans="1:21" ht="12.75">
      <c r="A11" s="13">
        <v>-30</v>
      </c>
      <c r="B11" s="13">
        <f>_XLL.PRESSURE($D$3,"Tq",A11,0)</f>
        <v>0.11634707164858384</v>
      </c>
      <c r="C11" s="14">
        <f>_XLL.SPECVOLUME($D$3,"Tq",$A11,0)</f>
        <v>0.0006665530081644589</v>
      </c>
      <c r="D11" s="15">
        <f>_XLL.SPECVOLUME($D$3,"Tq",$A11,1)</f>
        <v>1.287942369316178</v>
      </c>
      <c r="E11" s="16">
        <f>_XLL.INTENERGY($D$3,"Tq",$A11,0)</f>
        <v>-259.4786921392817</v>
      </c>
      <c r="F11" s="17">
        <f>_XLL.INTENERGY($D$3,"Tq",$A11,1)</f>
        <v>-59.6968868371402</v>
      </c>
      <c r="G11" s="16">
        <f>_XLL.ENTHALPY($D$3,"Tq",$A11,0)</f>
        <v>-259.4709369902219</v>
      </c>
      <c r="H11" s="17">
        <f>_XLL.ENTHALPY($D$3,"Tq",$A11,1)</f>
        <v>-44.71205452493258</v>
      </c>
      <c r="I11" s="18">
        <f>_XLL.ENTROPY($D$3,"Tq",$A11,0)</f>
        <v>-0.914934829298477</v>
      </c>
      <c r="J11" s="19">
        <f>_XLL.ENTROPY($D$3,"Tq",$A11,1)</f>
        <v>-0.03169862750824939</v>
      </c>
      <c r="K11" s="44"/>
      <c r="L11" s="13">
        <v>0.03</v>
      </c>
      <c r="M11" s="16">
        <f>_XLL.TEMPERATURE($D$3,"Pq",L11,0)</f>
        <v>-50.684202246513706</v>
      </c>
      <c r="N11" s="14">
        <f>_XLL.SPECVOLUME($D$3,"Pq",$L11,0)</f>
        <v>0.0006495390452953964</v>
      </c>
      <c r="O11" s="15">
        <f>_XLL.SPECVOLUME($D$3,"Pq",$L11,1)</f>
        <v>4.589768741630994</v>
      </c>
      <c r="P11" s="16">
        <f>_XLL.INTENERGY($D$3,"Pq",$L11,0)</f>
        <v>-282.54648390212515</v>
      </c>
      <c r="Q11" s="17">
        <f>_XLL.INTENERGY($D$3,"Pq",$L11,1)</f>
        <v>-73.48848707293529</v>
      </c>
      <c r="R11" s="16">
        <f>_XLL.ENTHALPY($D$3,"Pq",$L11,0)</f>
        <v>-282.5445352849893</v>
      </c>
      <c r="S11" s="17">
        <f>_XLL.ENTHALPY($D$3,"Pq",$L11,1)</f>
        <v>-59.7191808480423</v>
      </c>
      <c r="T11" s="18">
        <f>_XLL.ENTROPY($D$3,"Pq",$L11,0)</f>
        <v>-1.0140552141866193</v>
      </c>
      <c r="U11" s="19">
        <f>_XLL.ENTROPY($D$3,"Pq",$L11,1)</f>
        <v>-0.012438980648265496</v>
      </c>
    </row>
    <row r="12" spans="1:21" ht="12.75">
      <c r="A12" s="13">
        <v>-20</v>
      </c>
      <c r="B12" s="13">
        <f>_XLL.PRESSURE($D$3,"Tq",A12,0)</f>
        <v>0.20414814551817376</v>
      </c>
      <c r="C12" s="14">
        <f>_XLL.SPECVOLUME($D$3,"Tq",$A12,0)</f>
        <v>0.0006759342877246353</v>
      </c>
      <c r="D12" s="15">
        <f>_XLL.SPECVOLUME($D$3,"Tq",$A12,1)</f>
        <v>0.7613728664302806</v>
      </c>
      <c r="E12" s="16">
        <f>_XLL.INTENERGY($D$3,"Tq",$A12,0)</f>
        <v>-247.97408904536258</v>
      </c>
      <c r="F12" s="17">
        <f>_XLL.INTENERGY($D$3,"Tq",$A12,1)</f>
        <v>-52.77681666181919</v>
      </c>
      <c r="G12" s="16">
        <f>_XLL.ENTHALPY($D$3,"Tq",$A12,0)</f>
        <v>-247.96028997222945</v>
      </c>
      <c r="H12" s="17">
        <f>_XLL.ENTHALPY($D$3,"Tq",$A12,1)</f>
        <v>-37.2335307888594</v>
      </c>
      <c r="I12" s="18">
        <f>_XLL.ENTROPY($D$3,"Tq",$A12,0)</f>
        <v>-0.8685696867363858</v>
      </c>
      <c r="J12" s="19">
        <f>_XLL.ENTROPY($D$3,"Tq",$A12,1)</f>
        <v>-0.03615112389469357</v>
      </c>
      <c r="K12" s="44"/>
      <c r="L12" s="13">
        <v>0.04</v>
      </c>
      <c r="M12" s="16">
        <f>_XLL.TEMPERATURE($D$3,"Pq",L12,0)</f>
        <v>-46.64536742981707</v>
      </c>
      <c r="N12" s="14">
        <f>_XLL.SPECVOLUME($D$3,"Pq",$L12,0)</f>
        <v>0.0006526345034298171</v>
      </c>
      <c r="O12" s="15">
        <f>_XLL.SPECVOLUME($D$3,"Pq",$L12,1)</f>
        <v>3.5028444440723643</v>
      </c>
      <c r="P12" s="16">
        <f>_XLL.INTENERGY($D$3,"Pq",$L12,0)</f>
        <v>-278.1167569616822</v>
      </c>
      <c r="Q12" s="17">
        <f>_XLL.INTENERGY($D$3,"Pq",$L12,1)</f>
        <v>-70.85465869215173</v>
      </c>
      <c r="R12" s="16">
        <f>_XLL.ENTHALPY($D$3,"Pq",$L12,0)</f>
        <v>-278.1141464236685</v>
      </c>
      <c r="S12" s="17">
        <f>_XLL.ENTHALPY($D$3,"Pq",$L12,1)</f>
        <v>-56.843280915862266</v>
      </c>
      <c r="T12" s="18">
        <f>_XLL.ENTROPY($D$3,"Pq",$L12,0)</f>
        <v>-0.9943220470971832</v>
      </c>
      <c r="U12" s="19">
        <f>_XLL.ENTROPY($D$3,"Pq",$L12,1)</f>
        <v>-0.017428713848248675</v>
      </c>
    </row>
    <row r="13" spans="1:21" ht="12.75">
      <c r="A13" s="13">
        <v>-10</v>
      </c>
      <c r="B13" s="13">
        <f>_XLL.PRESSURE($D$3,"Tq",A13,0)</f>
        <v>0.34065487204344785</v>
      </c>
      <c r="C13" s="14">
        <f>_XLL.SPECVOLUME($D$3,"Tq",$A13,0)</f>
        <v>0.000686210560028505</v>
      </c>
      <c r="D13" s="15">
        <f>_XLL.SPECVOLUME($D$3,"Tq",$A13,1)</f>
        <v>0.4718551951419114</v>
      </c>
      <c r="E13" s="16">
        <f>_XLL.INTENERGY($D$3,"Tq",$A13,0)</f>
        <v>-236.2269106777044</v>
      </c>
      <c r="F13" s="17">
        <f>_XLL.INTENERGY($D$3,"Tq",$A13,1)</f>
        <v>-45.712593680229105</v>
      </c>
      <c r="G13" s="16">
        <f>_XLL.ENTHALPY($D$3,"Tq",$A13,0)</f>
        <v>-236.20353458065227</v>
      </c>
      <c r="H13" s="17">
        <f>_XLL.ENTHALPY($D$3,"Tq",$A13,1)</f>
        <v>-29.638616567818712</v>
      </c>
      <c r="I13" s="18">
        <f>_XLL.ENTROPY($D$3,"Tq",$A13,0)</f>
        <v>-0.8230607841236123</v>
      </c>
      <c r="J13" s="19">
        <f>_XLL.ENTROPY($D$3,"Tq",$A13,1)</f>
        <v>-0.038090546567702874</v>
      </c>
      <c r="K13" s="44"/>
      <c r="L13" s="13">
        <v>0.05</v>
      </c>
      <c r="M13" s="16">
        <f>_XLL.TEMPERATURE($D$3,"Pq",L13,0)</f>
        <v>-43.391204843584916</v>
      </c>
      <c r="N13" s="14">
        <f>_XLL.SPECVOLUME($D$3,"Pq",$L13,0)</f>
        <v>0.000655204365128476</v>
      </c>
      <c r="O13" s="15">
        <f>_XLL.SPECVOLUME($D$3,"Pq",$L13,1)</f>
        <v>2.841003456789401</v>
      </c>
      <c r="P13" s="16">
        <f>_XLL.INTENERGY($D$3,"Pq",$L13,0)</f>
        <v>-274.5217831773296</v>
      </c>
      <c r="Q13" s="17">
        <f>_XLL.INTENERGY($D$3,"Pq",$L13,1)</f>
        <v>-68.71104421651913</v>
      </c>
      <c r="R13" s="16">
        <f>_XLL.ENTHALPY($D$3,"Pq",$L13,0)</f>
        <v>-274.518507155504</v>
      </c>
      <c r="S13" s="17">
        <f>_XLL.ENTHALPY($D$3,"Pq",$L13,1)</f>
        <v>-54.506026932572134</v>
      </c>
      <c r="T13" s="18">
        <f>_XLL.ENTROPY($D$3,"Pq",$L13,0)</f>
        <v>-0.9785635250743966</v>
      </c>
      <c r="U13" s="19">
        <f>_XLL.ENTROPY($D$3,"Pq",$L13,1)</f>
        <v>-0.02098329371412704</v>
      </c>
    </row>
    <row r="14" spans="1:21" ht="12.75">
      <c r="A14" s="4">
        <v>-5</v>
      </c>
      <c r="B14" s="13">
        <f>_XLL.PRESSURE($D$3,"Tq",A14,0)</f>
        <v>0.43269170717163075</v>
      </c>
      <c r="C14" s="5">
        <f>_XLL.SPECVOLUME($D$3,"Tq",$A14,0)</f>
        <v>0.0006917243939723382</v>
      </c>
      <c r="D14" s="7">
        <f>_XLL.SPECVOLUME($D$3,"Tq",$A14,1)</f>
        <v>0.37732680726220535</v>
      </c>
      <c r="E14" s="8">
        <f>_XLL.INTENERGY($D$3,"Tq",$A14,0)</f>
        <v>-230.2589951980842</v>
      </c>
      <c r="F14" s="9">
        <f>_XLL.INTENERGY($D$3,"Tq",$A14,1)</f>
        <v>-42.131927356509415</v>
      </c>
      <c r="G14" s="8">
        <f>_XLL.ENTHALPY($D$3,"Tq",$A14,0)</f>
        <v>-230.22906485719216</v>
      </c>
      <c r="H14" s="9">
        <f>_XLL.ENTHALPY($D$3,"Tq",$A14,1)</f>
        <v>-25.805309316918958</v>
      </c>
      <c r="I14" s="10">
        <f>_XLL.ENTROPY($D$3,"Tq",$A14,0)</f>
        <v>-0.8005943672030793</v>
      </c>
      <c r="J14" s="6">
        <f>_XLL.ENTROPY($D$3,"Tq",$A14,1)</f>
        <v>-0.0382458475675129</v>
      </c>
      <c r="K14" s="44"/>
      <c r="L14" s="45">
        <v>0.06</v>
      </c>
      <c r="M14" s="38">
        <f>_XLL.TEMPERATURE($D$3,"Pq",L14,0)</f>
        <v>-40.64909220253318</v>
      </c>
      <c r="N14" s="39">
        <f>_XLL.SPECVOLUME($D$3,"Pq",$L14,0)</f>
        <v>0.0006574244683205697</v>
      </c>
      <c r="O14" s="40">
        <f>_XLL.SPECVOLUME($D$3,"Pq",$L14,1)</f>
        <v>2.3945141838025816</v>
      </c>
      <c r="P14" s="38">
        <f>_XLL.INTENERGY($D$3,"Pq",$L14,0)</f>
        <v>-271.47433979696956</v>
      </c>
      <c r="Q14" s="41">
        <f>_XLL.INTENERGY($D$3,"Pq",$L14,1)</f>
        <v>-66.89014398382501</v>
      </c>
      <c r="R14" s="38">
        <f>_XLL.ENTHALPY($D$3,"Pq",$L14,0)</f>
        <v>-271.4703952501596</v>
      </c>
      <c r="S14" s="41">
        <f>_XLL.ENTHALPY($D$3,"Pq",$L14,1)</f>
        <v>-52.52305888100951</v>
      </c>
      <c r="T14" s="42">
        <f>_XLL.ENTROPY($D$3,"Pq",$L14,0)</f>
        <v>-0.9653784051761792</v>
      </c>
      <c r="U14" s="43">
        <f>_XLL.ENTROPY($D$3,"Pq",$L14,1)</f>
        <v>-0.023673108438664978</v>
      </c>
    </row>
    <row r="15" spans="1:21" ht="12.75">
      <c r="A15" s="4">
        <v>0</v>
      </c>
      <c r="B15" s="13">
        <f>_XLL.PRESSURE($D$3,"Tq",A15,0)</f>
        <v>0.543965382271929</v>
      </c>
      <c r="C15" s="5">
        <f>_XLL.SPECVOLUME($D$3,"Tq",$A15,0)</f>
        <v>0.0006975133452783584</v>
      </c>
      <c r="D15" s="7">
        <f>_XLL.SPECVOLUME($D$3,"Tq",$A15,1)</f>
        <v>0.30460549867247055</v>
      </c>
      <c r="E15" s="8">
        <f>_XLL.INTENERGY($D$3,"Tq",$A15,0)</f>
        <v>-224.22623475445866</v>
      </c>
      <c r="F15" s="9">
        <f>_XLL.INTENERGY($D$3,"Tq",$A15,1)</f>
        <v>-38.52210984650066</v>
      </c>
      <c r="G15" s="8">
        <f>_XLL.ENTHALPY($D$3,"Tq",$A15,0)</f>
        <v>-224.18829244310825</v>
      </c>
      <c r="H15" s="9">
        <f>_XLL.ENTHALPY($D$3,"Tq",$A15,1)</f>
        <v>-21.952625193750468</v>
      </c>
      <c r="I15" s="10">
        <f>_XLL.ENTROPY($D$3,"Tq",$A15,0)</f>
        <v>-0.7783031688005446</v>
      </c>
      <c r="J15" s="6">
        <f>_XLL.ENTROPY($D$3,"Tq",$A15,1)</f>
        <v>-0.03791998282448157</v>
      </c>
      <c r="K15" s="44"/>
      <c r="L15" s="45">
        <v>0.07</v>
      </c>
      <c r="M15" s="38">
        <f>_XLL.TEMPERATURE($D$3,"Pq",L15,0)</f>
        <v>-38.26949332711882</v>
      </c>
      <c r="N15" s="39">
        <f>_XLL.SPECVOLUME($D$3,"Pq",$L15,0)</f>
        <v>0.0006593929207555109</v>
      </c>
      <c r="O15" s="40">
        <f>_XLL.SPECVOLUME($D$3,"Pq",$L15,1)</f>
        <v>2.0724034156004003</v>
      </c>
      <c r="P15" s="38">
        <f>_XLL.INTENERGY($D$3,"Pq",$L15,0)</f>
        <v>-268.8161802336753</v>
      </c>
      <c r="Q15" s="41">
        <f>_XLL.INTENERGY($D$3,"Pq",$L15,1)</f>
        <v>-65.29935598280709</v>
      </c>
      <c r="R15" s="38">
        <f>_XLL.ENTHALPY($D$3,"Pq",$L15,0)</f>
        <v>-268.81156448323003</v>
      </c>
      <c r="S15" s="41">
        <f>_XLL.ENTHALPY($D$3,"Pq",$L15,1)</f>
        <v>-50.79253207360428</v>
      </c>
      <c r="T15" s="42">
        <f>_XLL.ENTROPY($D$3,"Pq",$L15,0)</f>
        <v>-0.9540036074181765</v>
      </c>
      <c r="U15" s="43">
        <f>_XLL.ENTROPY($D$3,"Pq",$L15,1)</f>
        <v>-0.0257910643770197</v>
      </c>
    </row>
    <row r="16" spans="1:21" ht="12.75">
      <c r="A16" s="4">
        <f aca="true" t="shared" si="0" ref="A13:A33">A15+2</f>
        <v>2</v>
      </c>
      <c r="B16" s="13">
        <f>_XLL.PRESSURE($D$3,"Tq",A16,0)</f>
        <v>0.5944831603502966</v>
      </c>
      <c r="C16" s="5">
        <f>_XLL.SPECVOLUME($D$3,"Tq",$A16,0)</f>
        <v>0.0006999105719829084</v>
      </c>
      <c r="D16" s="7">
        <f>_XLL.SPECVOLUME($D$3,"Tq",$A16,1)</f>
        <v>0.2803051072824776</v>
      </c>
      <c r="E16" s="8">
        <f>_XLL.INTENERGY($D$3,"Tq",$A16,0)</f>
        <v>-221.79462010269486</v>
      </c>
      <c r="F16" s="9">
        <f>_XLL.INTENERGY($D$3,"Tq",$A16,1)</f>
        <v>-37.0705966475775</v>
      </c>
      <c r="G16" s="8">
        <f>_XLL.ENTHALPY($D$3,"Tq",$A16,0)</f>
        <v>-221.75301159781537</v>
      </c>
      <c r="H16" s="9">
        <f>_XLL.ENTHALPY($D$3,"Tq",$A16,1)</f>
        <v>-20.406930043615883</v>
      </c>
      <c r="I16" s="10">
        <f>_XLL.ENTROPY($D$3,"Tq",$A16,0)</f>
        <v>-0.7694330052497527</v>
      </c>
      <c r="J16" s="6">
        <f>_XLL.ENTROPY($D$3,"Tq",$A16,1)</f>
        <v>-0.03766458237421826</v>
      </c>
      <c r="K16" s="44"/>
      <c r="L16" s="45">
        <v>0.08</v>
      </c>
      <c r="M16" s="38">
        <f>_XLL.TEMPERATURE($D$3,"Pq",L16,0)</f>
        <v>-36.16106979009507</v>
      </c>
      <c r="N16" s="39">
        <f>_XLL.SPECVOLUME($D$3,"Pq",$L16,0)</f>
        <v>0.0006611705055872033</v>
      </c>
      <c r="O16" s="40">
        <f>_XLL.SPECVOLUME($D$3,"Pq",$L16,1)</f>
        <v>1.8287345078352677</v>
      </c>
      <c r="P16" s="38">
        <f>_XLL.INTENERGY($D$3,"Pq",$L16,0)</f>
        <v>-266.450286227808</v>
      </c>
      <c r="Q16" s="41">
        <f>_XLL.INTENERGY($D$3,"Pq",$L16,1)</f>
        <v>-63.88174969319864</v>
      </c>
      <c r="R16" s="38">
        <f>_XLL.ENTHALPY($D$3,"Pq",$L16,0)</f>
        <v>-266.4449968637633</v>
      </c>
      <c r="S16" s="41">
        <f>_XLL.ENTHALPY($D$3,"Pq",$L16,1)</f>
        <v>-49.251873630516506</v>
      </c>
      <c r="T16" s="42">
        <f>_XLL.ENTROPY($D$3,"Pq",$L16,0)</f>
        <v>-0.9439757675336583</v>
      </c>
      <c r="U16" s="43">
        <f>_XLL.ENTROPY($D$3,"Pq",$L16,1)</f>
        <v>-0.02750628079062749</v>
      </c>
    </row>
    <row r="17" spans="1:21" ht="12.75">
      <c r="A17" s="4">
        <f t="shared" si="0"/>
        <v>4</v>
      </c>
      <c r="B17" s="13">
        <f>_XLL.PRESSURE($D$3,"Tq",A17,0)</f>
        <v>0.648715434839897</v>
      </c>
      <c r="C17" s="5">
        <f>_XLL.SPECVOLUME($D$3,"Tq",$A17,0)</f>
        <v>0.0007023565759071678</v>
      </c>
      <c r="D17" s="7">
        <f>_XLL.SPECVOLUME($D$3,"Tq",$A17,1)</f>
        <v>0.2582959139974694</v>
      </c>
      <c r="E17" s="8">
        <f>_XLL.INTENERGY($D$3,"Tq",$A17,0)</f>
        <v>-219.35226882787902</v>
      </c>
      <c r="F17" s="9">
        <f>_XLL.INTENERGY($D$3,"Tq",$A17,1)</f>
        <v>-35.6150052577305</v>
      </c>
      <c r="G17" s="8">
        <f>_XLL.ENTHALPY($D$3,"Tq",$A17,0)</f>
        <v>-219.30670587272377</v>
      </c>
      <c r="H17" s="9">
        <f>_XLL.ENTHALPY($D$3,"Tq",$A17,1)</f>
        <v>-18.8589506411068</v>
      </c>
      <c r="I17" s="10">
        <f>_XLL.ENTROPY($D$3,"Tq",$A17,0)</f>
        <v>-0.7605881476846785</v>
      </c>
      <c r="J17" s="6">
        <f>_XLL.ENTROPY($D$3,"Tq",$A17,1)</f>
        <v>-0.03734169186068185</v>
      </c>
      <c r="K17" s="44"/>
      <c r="L17" s="45">
        <v>0.09</v>
      </c>
      <c r="M17" s="38">
        <f>_XLL.TEMPERATURE($D$3,"Pq",L17,0)</f>
        <v>-34.2637338292877</v>
      </c>
      <c r="N17" s="39">
        <f>_XLL.SPECVOLUME($D$3,"Pq",$L17,0)</f>
        <v>0.0006627977026605666</v>
      </c>
      <c r="O17" s="40">
        <f>_XLL.SPECVOLUME($D$3,"Pq",$L17,1)</f>
        <v>1.6377723792062735</v>
      </c>
      <c r="P17" s="38">
        <f>_XLL.INTENERGY($D$3,"Pq",$L17,0)</f>
        <v>-264.3126285610148</v>
      </c>
      <c r="Q17" s="41">
        <f>_XLL.INTENERGY($D$3,"Pq",$L17,1)</f>
        <v>-62.599664868709546</v>
      </c>
      <c r="R17" s="38">
        <f>_XLL.ENTHALPY($D$3,"Pq",$L17,0)</f>
        <v>-264.3066633816908</v>
      </c>
      <c r="S17" s="41">
        <f>_XLL.ENTHALPY($D$3,"Pq",$L17,1)</f>
        <v>-47.85971345585308</v>
      </c>
      <c r="T17" s="42">
        <f>_XLL.ENTROPY($D$3,"Pq",$L17,0)</f>
        <v>-0.9349915742996432</v>
      </c>
      <c r="U17" s="43">
        <f>_XLL.ENTROPY($D$3,"Pq",$L17,1)</f>
        <v>-0.02892462706390002</v>
      </c>
    </row>
    <row r="18" spans="1:21" ht="12.75">
      <c r="A18" s="4">
        <f t="shared" si="0"/>
        <v>6</v>
      </c>
      <c r="B18" s="13">
        <f>_XLL.PRESSURE($D$3,"Tq",A18,0)</f>
        <v>0.7068572493887125</v>
      </c>
      <c r="C18" s="5">
        <f>_XLL.SPECVOLUME($D$3,"Tq",$A18,0)</f>
        <v>0.0007048528544772072</v>
      </c>
      <c r="D18" s="7">
        <f>_XLL.SPECVOLUME($D$3,"Tq",$A18,1)</f>
        <v>0.2383307390890028</v>
      </c>
      <c r="E18" s="8">
        <f>_XLL.INTENERGY($D$3,"Tq",$A18,0)</f>
        <v>-216.89907050192716</v>
      </c>
      <c r="F18" s="9">
        <f>_XLL.INTENERGY($D$3,"Tq",$A18,1)</f>
        <v>-34.15551214489065</v>
      </c>
      <c r="G18" s="8">
        <f>_XLL.ENTHALPY($D$3,"Tq",$A18,0)</f>
        <v>-216.84924746693318</v>
      </c>
      <c r="H18" s="9">
        <f>_XLL.ENTHALPY($D$3,"Tq",$A18,1)</f>
        <v>-17.308931077167507</v>
      </c>
      <c r="I18" s="10">
        <f>_XLL.ENTROPY($D$3,"Tq",$A18,0)</f>
        <v>-0.75176782955456</v>
      </c>
      <c r="J18" s="6">
        <f>_XLL.ENTROPY($D$3,"Tq",$A18,1)</f>
        <v>-0.03695387150415905</v>
      </c>
      <c r="K18" s="44"/>
      <c r="L18" s="45">
        <v>0.1</v>
      </c>
      <c r="M18" s="38">
        <f>_XLL.TEMPERATURE($D$3,"Pq",L18,0)</f>
        <v>-32.5357426873548</v>
      </c>
      <c r="N18" s="39">
        <f>_XLL.SPECVOLUME($D$3,"Pq",$L18,0)</f>
        <v>0.0006643029389228698</v>
      </c>
      <c r="O18" s="40">
        <f>_XLL.SPECVOLUME($D$3,"Pq",$L18,1)</f>
        <v>1.483962580820468</v>
      </c>
      <c r="P18" s="38">
        <f>_XLL.INTENERGY($D$3,"Pq",$L18,0)</f>
        <v>-262.35860019510096</v>
      </c>
      <c r="Q18" s="41">
        <f>_XLL.INTENERGY($D$3,"Pq",$L18,1)</f>
        <v>-61.42681200362639</v>
      </c>
      <c r="R18" s="38">
        <f>_XLL.ENTHALPY($D$3,"Pq",$L18,0)</f>
        <v>-262.3519571657117</v>
      </c>
      <c r="S18" s="41">
        <f>_XLL.ENTHALPY($D$3,"Pq",$L18,1)</f>
        <v>-46.58718619542171</v>
      </c>
      <c r="T18" s="42">
        <f>_XLL.ENTROPY($D$3,"Pq",$L18,0)</f>
        <v>-0.9268412307595026</v>
      </c>
      <c r="U18" s="43">
        <f>_XLL.ENTROPY($D$3,"Pq",$L18,1)</f>
        <v>-0.0301164340657724</v>
      </c>
    </row>
    <row r="19" spans="1:21" ht="12.75">
      <c r="A19" s="13">
        <f t="shared" si="0"/>
        <v>8</v>
      </c>
      <c r="B19" s="13">
        <f>_XLL.PRESSURE($D$3,"Tq",A19,0)</f>
        <v>0.769109125378715</v>
      </c>
      <c r="C19" s="14">
        <f>_XLL.SPECVOLUME($D$3,"Tq",$A19,0)</f>
        <v>0.000707400969471773</v>
      </c>
      <c r="D19" s="15">
        <f>_XLL.SPECVOLUME($D$3,"Tq",$A19,1)</f>
        <v>0.22019212912180708</v>
      </c>
      <c r="E19" s="16">
        <f>_XLL.INTENERGY($D$3,"Tq",$A19,0)</f>
        <v>-214.43491135981313</v>
      </c>
      <c r="F19" s="17">
        <f>_XLL.INTENERGY($D$3,"Tq",$A19,1)</f>
        <v>-32.69229770995597</v>
      </c>
      <c r="G19" s="16">
        <f>_XLL.ENTHALPY($D$3,"Tq",$A19,0)</f>
        <v>-214.3805045057209</v>
      </c>
      <c r="H19" s="17">
        <f>_XLL.ENTHALPY($D$3,"Tq",$A19,1)</f>
        <v>-15.757120125540956</v>
      </c>
      <c r="I19" s="18">
        <f>_XLL.ENTROPY($D$3,"Tq",$A19,0)</f>
        <v>-0.7429712883229419</v>
      </c>
      <c r="J19" s="19">
        <f>_XLL.ENTROPY($D$3,"Tq",$A19,1)</f>
        <v>-0.036503622023160105</v>
      </c>
      <c r="K19" s="44"/>
      <c r="L19" s="13">
        <v>0.2</v>
      </c>
      <c r="M19" s="16">
        <f>_XLL.TEMPERATURE($D$3,"Pq",L19,0)</f>
        <v>-20.382293217530048</v>
      </c>
      <c r="N19" s="14">
        <f>_XLL.SPECVOLUME($D$3,"Pq",$L19,0)</f>
        <v>0.0006755599521516824</v>
      </c>
      <c r="O19" s="15">
        <f>_XLL.SPECVOLUME($D$3,"Pq",$L19,1)</f>
        <v>0.7761200989670587</v>
      </c>
      <c r="P19" s="16">
        <f>_XLL.INTENERGY($D$3,"Pq",$L19,0)</f>
        <v>-248.41829623646035</v>
      </c>
      <c r="Q19" s="17">
        <f>_XLL.INTENERGY($D$3,"Pq",$L19,1)</f>
        <v>-53.04412281886254</v>
      </c>
      <c r="R19" s="16">
        <f>_XLL.ENTHALPY($D$3,"Pq",$L19,0)</f>
        <v>-248.40478503741735</v>
      </c>
      <c r="S19" s="17">
        <f>_XLL.ENTHALPY($D$3,"Pq",$L19,1)</f>
        <v>-37.521720839521365</v>
      </c>
      <c r="T19" s="18">
        <f>_XLL.ENTROPY($D$3,"Pq",$L19,0)</f>
        <v>-0.8703257620397405</v>
      </c>
      <c r="U19" s="19">
        <f>_XLL.ENTROPY($D$3,"Pq",$L19,1)</f>
        <v>-0.036029851053830005</v>
      </c>
    </row>
    <row r="20" spans="1:21" ht="12.75">
      <c r="A20" s="13">
        <f t="shared" si="0"/>
        <v>10</v>
      </c>
      <c r="B20" s="13">
        <f>_XLL.PRESSURE($D$3,"Tq",A20,0)</f>
        <v>0.8356770240226081</v>
      </c>
      <c r="C20" s="14">
        <f>_XLL.SPECVOLUME($D$3,"Tq",$A20,0)</f>
        <v>0.0007100025505904018</v>
      </c>
      <c r="D20" s="15">
        <f>_XLL.SPECVOLUME($D$3,"Tq",$A20,1)</f>
        <v>0.20368844149531368</v>
      </c>
      <c r="E20" s="16">
        <f>_XLL.INTENERGY($D$3,"Tq",$A20,0)</f>
        <v>-211.95967412301823</v>
      </c>
      <c r="F20" s="17">
        <f>_XLL.INTENERGY($D$3,"Tq",$A20,1)</f>
        <v>-31.22554637215162</v>
      </c>
      <c r="G20" s="16">
        <f>_XLL.ENTHALPY($D$3,"Tq",$A20,0)</f>
        <v>-211.90034084116564</v>
      </c>
      <c r="H20" s="17">
        <f>_XLL.ENTHALPY($D$3,"Tq",$A20,1)</f>
        <v>-14.203771310490938</v>
      </c>
      <c r="I20" s="18">
        <f>_XLL.ENTROPY($D$3,"Tq",$A20,0)</f>
        <v>-0.7341977646891392</v>
      </c>
      <c r="J20" s="19">
        <f>_XLL.ENTROPY($D$3,"Tq",$A20,1)</f>
        <v>-0.03599338704238562</v>
      </c>
      <c r="K20" s="44"/>
      <c r="L20" s="13">
        <v>0.3</v>
      </c>
      <c r="M20" s="16">
        <f>_XLL.TEMPERATURE($D$3,"Pq",L20,0)</f>
        <v>-12.56863508671313</v>
      </c>
      <c r="N20" s="14">
        <f>_XLL.SPECVOLUME($D$3,"Pq",$L20,0)</f>
        <v>0.0006834786870616715</v>
      </c>
      <c r="O20" s="15">
        <f>_XLL.SPECVOLUME($D$3,"Pq",$L20,1)</f>
        <v>0.5313570496521665</v>
      </c>
      <c r="P20" s="16">
        <f>_XLL.INTENERGY($D$3,"Pq",$L20,0)</f>
        <v>-239.26806724394976</v>
      </c>
      <c r="Q20" s="17">
        <f>_XLL.INTENERGY($D$3,"Pq",$L20,1)</f>
        <v>-47.53994038889887</v>
      </c>
      <c r="R20" s="16">
        <f>_XLL.ENTHALPY($D$3,"Pq",$L20,0)</f>
        <v>-239.24756288333793</v>
      </c>
      <c r="S20" s="17">
        <f>_XLL.ENTHALPY($D$3,"Pq",$L20,1)</f>
        <v>-31.599228899333873</v>
      </c>
      <c r="T20" s="18">
        <f>_XLL.ENTROPY($D$3,"Pq",$L20,0)</f>
        <v>-0.8346745807912117</v>
      </c>
      <c r="U20" s="19">
        <f>_XLL.ENTROPY($D$3,"Pq",$L20,1)</f>
        <v>-0.03780894900243477</v>
      </c>
    </row>
    <row r="21" spans="1:21" ht="12.75">
      <c r="A21" s="13">
        <f t="shared" si="0"/>
        <v>12</v>
      </c>
      <c r="B21" s="13">
        <f>_XLL.PRESSURE($D$3,"Tq",A21,0)</f>
        <v>0.9067723055725287</v>
      </c>
      <c r="C21" s="14">
        <f>_XLL.SPECVOLUME($D$3,"Tq",$A21,0)</f>
        <v>0.0007126592992780414</v>
      </c>
      <c r="D21" s="15">
        <f>_XLL.SPECVOLUME($D$3,"Tq",$A21,1)</f>
        <v>0.18865048668350565</v>
      </c>
      <c r="E21" s="16">
        <f>_XLL.INTENERGY($D$3,"Tq",$A21,0)</f>
        <v>-209.4732378110307</v>
      </c>
      <c r="F21" s="17">
        <f>_XLL.INTENERGY($D$3,"Tq",$A21,1)</f>
        <v>-29.75544666787148</v>
      </c>
      <c r="G21" s="16">
        <f>_XLL.ENTHALPY($D$3,"Tq",$A21,0)</f>
        <v>-209.4086158394413</v>
      </c>
      <c r="H21" s="17">
        <f>_XLL.ENTHALPY($D$3,"Tq",$A21,1)</f>
        <v>-12.649142992133276</v>
      </c>
      <c r="I21" s="18">
        <f>_XLL.ENTROPY($D$3,"Tq",$A21,0)</f>
        <v>-0.7254465017919866</v>
      </c>
      <c r="J21" s="19">
        <f>_XLL.ENTROPY($D$3,"Tq",$A21,1)</f>
        <v>-0.03542555545738515</v>
      </c>
      <c r="K21" s="44"/>
      <c r="L21" s="13">
        <v>0.4</v>
      </c>
      <c r="M21" s="16">
        <f>_XLL.TEMPERATURE($D$3,"Pq",L21,0)</f>
        <v>-6.667076724677713</v>
      </c>
      <c r="N21" s="14">
        <f>_XLL.SPECVOLUME($D$3,"Pq",$L21,0)</f>
        <v>0.0006898563982728634</v>
      </c>
      <c r="O21" s="15">
        <f>_XLL.SPECVOLUME($D$3,"Pq",$L21,1)</f>
        <v>0.40608550785376796</v>
      </c>
      <c r="P21" s="16">
        <f>_XLL.INTENERGY($D$3,"Pq",$L21,0)</f>
        <v>-232.25591992029797</v>
      </c>
      <c r="Q21" s="17">
        <f>_XLL.INTENERGY($D$3,"Pq",$L21,1)</f>
        <v>-43.329139807701914</v>
      </c>
      <c r="R21" s="16">
        <f>_XLL.ENTHALPY($D$3,"Pq",$L21,0)</f>
        <v>-232.22832566436705</v>
      </c>
      <c r="S21" s="17">
        <f>_XLL.ENTHALPY($D$3,"Pq",$L21,1)</f>
        <v>-27.085719493551196</v>
      </c>
      <c r="T21" s="18">
        <f>_XLL.ENTROPY($D$3,"Pq",$L21,0)</f>
        <v>-0.8080649329752919</v>
      </c>
      <c r="U21" s="19">
        <f>_XLL.ENTROPY($D$3,"Pq",$L21,1)</f>
        <v>-0.03824972812303715</v>
      </c>
    </row>
    <row r="22" spans="1:21" ht="12.75">
      <c r="A22" s="13">
        <f t="shared" si="0"/>
        <v>14</v>
      </c>
      <c r="B22" s="13">
        <f>_XLL.PRESSURE($D$3,"Tq",A22,0)</f>
        <v>0.9826116860853098</v>
      </c>
      <c r="C22" s="14">
        <f>_XLL.SPECVOLUME($D$3,"Tq",$A22,0)</f>
        <v>0.0007153729928170607</v>
      </c>
      <c r="D22" s="15">
        <f>_XLL.SPECVOLUME($D$3,"Tq",$A22,1)</f>
        <v>0.17492864309318626</v>
      </c>
      <c r="E22" s="16">
        <f>_XLL.INTENERGY($D$3,"Tq",$A22,0)</f>
        <v>-206.9754775421265</v>
      </c>
      <c r="F22" s="17">
        <f>_XLL.INTENERGY($D$3,"Tq",$A22,1)</f>
        <v>-28.282191363962617</v>
      </c>
      <c r="G22" s="16">
        <f>_XLL.ENTHALPY($D$3,"Tq",$A22,0)</f>
        <v>-206.9051841558613</v>
      </c>
      <c r="H22" s="17">
        <f>_XLL.ENTHALPY($D$3,"Tq",$A22,1)</f>
        <v>-11.093498470521507</v>
      </c>
      <c r="I22" s="18">
        <f>_XLL.ENTROPY($D$3,"Tq",$A22,0)</f>
        <v>-0.7167167444006716</v>
      </c>
      <c r="J22" s="19">
        <f>_XLL.ENTROPY($D$3,"Tq",$A22,1)</f>
        <v>-0.03480246376217872</v>
      </c>
      <c r="K22" s="44"/>
      <c r="L22" s="13">
        <v>0.5</v>
      </c>
      <c r="M22" s="16">
        <f>_XLL.TEMPERATURE($D$3,"Pq",L22,0)</f>
        <v>-1.8666436613003725</v>
      </c>
      <c r="N22" s="14">
        <f>_XLL.SPECVOLUME($D$3,"Pq",$L22,0)</f>
        <v>0.0006953187003378424</v>
      </c>
      <c r="O22" s="15">
        <f>_XLL.SPECVOLUME($D$3,"Pq",$L22,1)</f>
        <v>0.3296004612995523</v>
      </c>
      <c r="P22" s="16">
        <f>_XLL.INTENERGY($D$3,"Pq",$L22,0)</f>
        <v>-226.48612181585185</v>
      </c>
      <c r="Q22" s="17">
        <f>_XLL.INTENERGY($D$3,"Pq",$L22,1)</f>
        <v>-39.8730071127502</v>
      </c>
      <c r="R22" s="16">
        <f>_XLL.ENTHALPY($D$3,"Pq",$L22,0)</f>
        <v>-226.45135588083494</v>
      </c>
      <c r="S22" s="17">
        <f>_XLL.ENTHALPY($D$3,"Pq",$L22,1)</f>
        <v>-23.392984047772586</v>
      </c>
      <c r="T22" s="18">
        <f>_XLL.ENTROPY($D$3,"Pq",$L22,0)</f>
        <v>-0.7866053976568865</v>
      </c>
      <c r="U22" s="19">
        <f>_XLL.ENTROPY($D$3,"Pq",$L22,1)</f>
        <v>-0.03809515149366045</v>
      </c>
    </row>
    <row r="23" spans="1:21" ht="12.75">
      <c r="A23" s="13">
        <f t="shared" si="0"/>
        <v>16</v>
      </c>
      <c r="B23" s="13">
        <f>_XLL.PRESSURE($D$3,"Tq",A23,0)</f>
        <v>1.0634171921811584</v>
      </c>
      <c r="C23" s="14">
        <f>_XLL.SPECVOLUME($D$3,"Tq",$A23,0)</f>
        <v>0.0007181454887110404</v>
      </c>
      <c r="D23" s="15">
        <f>_XLL.SPECVOLUME($D$3,"Tq",$A23,1)</f>
        <v>0.1623903732585808</v>
      </c>
      <c r="E23" s="16">
        <f>_XLL.INTENERGY($D$3,"Tq",$A23,0)</f>
        <v>-204.46626432221535</v>
      </c>
      <c r="F23" s="17">
        <f>_XLL.INTENERGY($D$3,"Tq",$A23,1)</f>
        <v>-26.805977586455228</v>
      </c>
      <c r="G23" s="16">
        <f>_XLL.ENTHALPY($D$3,"Tq",$A23,0)</f>
        <v>-204.38989549629707</v>
      </c>
      <c r="H23" s="17">
        <f>_XLL.ENTHALPY($D$3,"Tq",$A23,1)</f>
        <v>-9.537106109666203</v>
      </c>
      <c r="I23" s="18">
        <f>_XLL.ENTROPY($D$3,"Tq",$A23,0)</f>
        <v>-0.7080077380886916</v>
      </c>
      <c r="J23" s="19">
        <f>_XLL.ENTROPY($D$3,"Tq",$A23,1)</f>
        <v>-0.03412639834587853</v>
      </c>
      <c r="K23" s="44"/>
      <c r="L23" s="13">
        <v>0.6</v>
      </c>
      <c r="M23" s="16">
        <f>_XLL.TEMPERATURE($D$3,"Pq",L23,0)</f>
        <v>2.21001199520839</v>
      </c>
      <c r="N23" s="14">
        <f>_XLL.SPECVOLUME($D$3,"Pq",$L23,0)</f>
        <v>0.0007001650996236575</v>
      </c>
      <c r="O23" s="15">
        <f>_XLL.SPECVOLUME($D$3,"Pq",$L23,1)</f>
        <v>0.2778908893418672</v>
      </c>
      <c r="P23" s="16">
        <f>_XLL.INTENERGY($D$3,"Pq",$L23,0)</f>
        <v>-221.5386649678854</v>
      </c>
      <c r="Q23" s="17">
        <f>_XLL.INTENERGY($D$3,"Pq",$L23,1)</f>
        <v>-36.917939432811146</v>
      </c>
      <c r="R23" s="16">
        <f>_XLL.ENTHALPY($D$3,"Pq",$L23,0)</f>
        <v>-221.496655061908</v>
      </c>
      <c r="S23" s="17">
        <f>_XLL.ENTHALPY($D$3,"Pq",$L23,1)</f>
        <v>-20.24448607229911</v>
      </c>
      <c r="T23" s="18">
        <f>_XLL.ENTROPY($D$3,"Pq",$L23,0)</f>
        <v>-0.7685030663367648</v>
      </c>
      <c r="U23" s="19">
        <f>_XLL.ENTROPY($D$3,"Pq",$L23,1)</f>
        <v>-0.037633803471121566</v>
      </c>
    </row>
    <row r="24" spans="1:21" ht="12.75">
      <c r="A24" s="4">
        <f t="shared" si="0"/>
        <v>18</v>
      </c>
      <c r="B24" s="13">
        <f>_XLL.PRESSURE($D$3,"Tq",A24,0)</f>
        <v>1.1494161142230095</v>
      </c>
      <c r="C24" s="5">
        <f>_XLL.SPECVOLUME($D$3,"Tq",$A24,0)</f>
        <v>0.000720978729385415</v>
      </c>
      <c r="D24" s="7">
        <f>_XLL.SPECVOLUME($D$3,"Tq",$A24,1)</f>
        <v>0.15091808152353775</v>
      </c>
      <c r="E24" s="8">
        <f>_XLL.INTENERGY($D$3,"Tq",$A24,0)</f>
        <v>-201.94546482079323</v>
      </c>
      <c r="F24" s="9">
        <f>_XLL.INTENERGY($D$3,"Tq",$A24,1)</f>
        <v>-25.32700696579158</v>
      </c>
      <c r="G24" s="8">
        <f>_XLL.ENTHALPY($D$3,"Tq",$A24,0)</f>
        <v>-201.86259436383648</v>
      </c>
      <c r="H24" s="9">
        <f>_XLL.ENTHALPY($D$3,"Tq",$A24,1)</f>
        <v>-7.980239482713964</v>
      </c>
      <c r="I24" s="10">
        <f>_XLL.ENTROPY($D$3,"Tq",$A24,0)</f>
        <v>-0.6993187283879903</v>
      </c>
      <c r="J24" s="6">
        <f>_XLL.ENTROPY($D$3,"Tq",$A24,1)</f>
        <v>-0.03339959776416764</v>
      </c>
      <c r="K24" s="44"/>
      <c r="L24" s="4">
        <v>0.7</v>
      </c>
      <c r="M24" s="38">
        <f>_XLL.TEMPERATURE($D$3,"Pq",L24,0)</f>
        <v>5.771151524338848</v>
      </c>
      <c r="N24" s="39">
        <f>_XLL.SPECVOLUME($D$3,"Pq",$L24,0)</f>
        <v>0.0007045646233604582</v>
      </c>
      <c r="O24" s="40">
        <f>_XLL.SPECVOLUME($D$3,"Pq",$L24,1)</f>
        <v>0.2405188447937567</v>
      </c>
      <c r="P24" s="38">
        <f>_XLL.INTENERGY($D$3,"Pq",$L24,0)</f>
        <v>-217.18032901601353</v>
      </c>
      <c r="Q24" s="41">
        <f>_XLL.INTENERGY($D$3,"Pq",$L24,1)</f>
        <v>-34.32270550584327</v>
      </c>
      <c r="R24" s="38">
        <f>_XLL.ENTHALPY($D$3,"Pq",$L24,0)</f>
        <v>-217.1310094923783</v>
      </c>
      <c r="S24" s="41">
        <f>_XLL.ENTHALPY($D$3,"Pq",$L24,1)</f>
        <v>-17.486386370280297</v>
      </c>
      <c r="T24" s="42">
        <f>_XLL.ENTROPY($D$3,"Pq",$L24,0)</f>
        <v>-0.7527758687415969</v>
      </c>
      <c r="U24" s="43">
        <f>_XLL.ENTROPY($D$3,"Pq",$L24,1)</f>
        <v>-0.037001457116594715</v>
      </c>
    </row>
    <row r="25" spans="1:21" ht="12.75">
      <c r="A25" s="4">
        <f t="shared" si="0"/>
        <v>20</v>
      </c>
      <c r="B25" s="13">
        <f>_XLL.PRESSURE($D$3,"Tq",A25,0)</f>
        <v>1.240840958332728</v>
      </c>
      <c r="C25" s="5">
        <f>_XLL.SPECVOLUME($D$3,"Tq",$A25,0)</f>
        <v>0.0007238747472325868</v>
      </c>
      <c r="D25" s="7">
        <f>_XLL.SPECVOLUME($D$3,"Tq",$A25,1)</f>
        <v>0.1404072628574924</v>
      </c>
      <c r="E25" s="8">
        <f>_XLL.INTENERGY($D$3,"Tq",$A25,0)</f>
        <v>-199.4129411329419</v>
      </c>
      <c r="F25" s="9">
        <f>_XLL.INTENERGY($D$3,"Tq",$A25,1)</f>
        <v>-23.84548579966906</v>
      </c>
      <c r="G25" s="8">
        <f>_XLL.ENTHALPY($D$3,"Tq",$A25,0)</f>
        <v>-199.32311978943503</v>
      </c>
      <c r="H25" s="9">
        <f>_XLL.ENTHALPY($D$3,"Tq",$A25,1)</f>
        <v>-6.4231775395724515</v>
      </c>
      <c r="I25" s="10">
        <f>_XLL.ENTROPY($D$3,"Tq",$A25,0)</f>
        <v>-0.6906489599201344</v>
      </c>
      <c r="J25" s="6">
        <f>_XLL.ENTROPY($D$3,"Tq",$A25,1)</f>
        <v>-0.03262425499137475</v>
      </c>
      <c r="K25" s="44"/>
      <c r="L25" s="4">
        <v>0.8</v>
      </c>
      <c r="M25" s="38">
        <f>_XLL.TEMPERATURE($D$3,"Pq",L25,0)</f>
        <v>8.944645268868612</v>
      </c>
      <c r="N25" s="39">
        <f>_XLL.SPECVOLUME($D$3,"Pq",$L25,0)</f>
        <v>0.0007086229899957903</v>
      </c>
      <c r="O25" s="40">
        <f>_XLL.SPECVOLUME($D$3,"Pq",$L25,1)</f>
        <v>0.21220416126176403</v>
      </c>
      <c r="P25" s="38">
        <f>_XLL.INTENERGY($D$3,"Pq",$L25,0)</f>
        <v>-213.26718861631025</v>
      </c>
      <c r="Q25" s="41">
        <f>_XLL.INTENERGY($D$3,"Pq",$L25,1)</f>
        <v>-31.999947178928092</v>
      </c>
      <c r="R25" s="38">
        <f>_XLL.ENTHALPY($D$3,"Pq",$L25,0)</f>
        <v>-213.21049877711056</v>
      </c>
      <c r="S25" s="41">
        <f>_XLL.ENTHALPY($D$3,"Pq",$L25,1)</f>
        <v>-15.023614277986976</v>
      </c>
      <c r="T25" s="42">
        <f>_XLL.ENTROPY($D$3,"Pq",$L25,0)</f>
        <v>-0.7388245324798186</v>
      </c>
      <c r="U25" s="43">
        <f>_XLL.ENTROPY($D$3,"Pq",$L25,1)</f>
        <v>-0.03626995435150164</v>
      </c>
    </row>
    <row r="26" spans="1:21" ht="12.75">
      <c r="A26" s="4">
        <f t="shared" si="0"/>
        <v>22</v>
      </c>
      <c r="B26" s="13">
        <f>_XLL.PRESSURE($D$3,"Tq",A26,0)</f>
        <v>1.337929397648124</v>
      </c>
      <c r="C26" s="5">
        <f>_XLL.SPECVOLUME($D$3,"Tq",$A26,0)</f>
        <v>0.0007268356700319547</v>
      </c>
      <c r="D26" s="7">
        <f>_XLL.SPECVOLUME($D$3,"Tq",$A26,1)</f>
        <v>0.13076490035346583</v>
      </c>
      <c r="E26" s="8">
        <f>_XLL.INTENERGY($D$3,"Tq",$A26,0)</f>
        <v>-196.86855052622383</v>
      </c>
      <c r="F26" s="9">
        <f>_XLL.INTENERGY($D$3,"Tq",$A26,1)</f>
        <v>-22.36162523468725</v>
      </c>
      <c r="G26" s="8">
        <f>_XLL.ENTHALPY($D$3,"Tq",$A26,0)</f>
        <v>-196.7713050452043</v>
      </c>
      <c r="H26" s="9">
        <f>_XLL.ENTHALPY($D$3,"Tq",$A26,1)</f>
        <v>-4.866204798344303</v>
      </c>
      <c r="I26" s="10">
        <f>_XLL.ENTROPY($D$3,"Tq",$A26,0)</f>
        <v>-0.681997675501157</v>
      </c>
      <c r="J26" s="6">
        <f>_XLL.ENTROPY($D$3,"Tq",$A26,1)</f>
        <v>-0.03180251965882821</v>
      </c>
      <c r="K26" s="44"/>
      <c r="L26" s="4">
        <v>0.9</v>
      </c>
      <c r="M26" s="38">
        <f>_XLL.TEMPERATURE($D$3,"Pq",L26,0)</f>
        <v>11.814993845927518</v>
      </c>
      <c r="N26" s="39">
        <f>_XLL.SPECVOLUME($D$3,"Pq",$L26,0)</f>
        <v>0.0007124111794330749</v>
      </c>
      <c r="O26" s="40">
        <f>_XLL.SPECVOLUME($D$3,"Pq",$L26,1)</f>
        <v>0.18998414703039096</v>
      </c>
      <c r="P26" s="38">
        <f>_XLL.INTENERGY($D$3,"Pq",$L26,0)</f>
        <v>-209.703714184485</v>
      </c>
      <c r="Q26" s="41">
        <f>_XLL.INTENERGY($D$3,"Pq",$L26,1)</f>
        <v>-29.89157084230662</v>
      </c>
      <c r="R26" s="38">
        <f>_XLL.ENTHALPY($D$3,"Pq",$L26,0)</f>
        <v>-209.63959717833603</v>
      </c>
      <c r="S26" s="41">
        <f>_XLL.ENTHALPY($D$3,"Pq",$L26,1)</f>
        <v>-12.792997609571433</v>
      </c>
      <c r="T26" s="42">
        <f>_XLL.ENTROPY($D$3,"Pq",$L26,0)</f>
        <v>-0.7262551063490705</v>
      </c>
      <c r="U26" s="43">
        <f>_XLL.ENTROPY($D$3,"Pq",$L26,1)</f>
        <v>-0.03548043640769001</v>
      </c>
    </row>
    <row r="27" spans="1:21" ht="12.75">
      <c r="A27" s="4">
        <f t="shared" si="0"/>
        <v>24</v>
      </c>
      <c r="B27" s="13">
        <f>_XLL.PRESSURE($D$3,"Tq",A27,0)</f>
        <v>1.4409242232113055</v>
      </c>
      <c r="C27" s="5">
        <f>_XLL.SPECVOLUME($D$3,"Tq",$A27,0)</f>
        <v>0.0007298637267784822</v>
      </c>
      <c r="D27" s="7">
        <f>_XLL.SPECVOLUME($D$3,"Tq",$A27,1)</f>
        <v>0.1219080755468347</v>
      </c>
      <c r="E27" s="8">
        <f>_XLL.INTENERGY($D$3,"Tq",$A27,0)</f>
        <v>-194.31214517120839</v>
      </c>
      <c r="F27" s="9">
        <f>_XLL.INTENERGY($D$3,"Tq",$A27,1)</f>
        <v>-20.87564146807517</v>
      </c>
      <c r="G27" s="8">
        <f>_XLL.ENTHALPY($D$3,"Tq",$A27,0)</f>
        <v>-194.20697733885257</v>
      </c>
      <c r="H27" s="9">
        <f>_XLL.ENTHALPY($D$3,"Tq",$A27,1)</f>
        <v>-3.3096115620243753</v>
      </c>
      <c r="I27" s="10">
        <f>_XLL.ENTROPY($D$3,"Tq",$A27,0)</f>
        <v>-0.6733641152164521</v>
      </c>
      <c r="J27" s="6">
        <f>_XLL.ENTROPY($D$3,"Tq",$A27,1)</f>
        <v>-0.03093650028516665</v>
      </c>
      <c r="K27" s="44"/>
      <c r="L27" s="4">
        <v>1</v>
      </c>
      <c r="M27" s="38">
        <f>_XLL.TEMPERATURE($D$3,"Pq",L27,0)</f>
        <v>14.441134868003815</v>
      </c>
      <c r="N27" s="39">
        <f>_XLL.SPECVOLUME($D$3,"Pq",$L27,0)</f>
        <v>0.0007159793939698366</v>
      </c>
      <c r="O27" s="40">
        <f>_XLL.SPECVOLUME($D$3,"Pq",$L27,1)</f>
        <v>0.17206570206189573</v>
      </c>
      <c r="P27" s="38">
        <f>_XLL.INTENERGY($D$3,"Pq",$L27,0)</f>
        <v>-206.42301589573984</v>
      </c>
      <c r="Q27" s="41">
        <f>_XLL.INTENERGY($D$3,"Pq",$L27,1)</f>
        <v>-27.956834005189098</v>
      </c>
      <c r="R27" s="38">
        <f>_XLL.ENTHALPY($D$3,"Pq",$L27,0)</f>
        <v>-206.35141795634283</v>
      </c>
      <c r="S27" s="41">
        <f>_XLL.ENTHALPY($D$3,"Pq",$L27,1)</f>
        <v>-10.750263798999528</v>
      </c>
      <c r="T27" s="42">
        <f>_XLL.ENTROPY($D$3,"Pq",$L27,0)</f>
        <v>-0.7147940638687955</v>
      </c>
      <c r="U27" s="43">
        <f>_XLL.ENTROPY($D$3,"Pq",$L27,1)</f>
        <v>-0.03465782028422837</v>
      </c>
    </row>
    <row r="28" spans="1:21" ht="12.75">
      <c r="A28" s="4">
        <f t="shared" si="0"/>
        <v>26</v>
      </c>
      <c r="B28" s="13">
        <f>_XLL.PRESSURE($D$3,"Tq",A28,0)</f>
        <v>1.5500732948647835</v>
      </c>
      <c r="C28" s="5">
        <f>_XLL.SPECVOLUME($D$3,"Tq",$A28,0)</f>
        <v>0.0007329612539569777</v>
      </c>
      <c r="D28" s="7">
        <f>_XLL.SPECVOLUME($D$3,"Tq",$A28,1)</f>
        <v>0.11376276120149396</v>
      </c>
      <c r="E28" s="8">
        <f>_XLL.INTENERGY($D$3,"Tq",$A28,0)</f>
        <v>-191.74357185423895</v>
      </c>
      <c r="F28" s="9">
        <f>_XLL.INTENERGY($D$3,"Tq",$A28,1)</f>
        <v>-19.387755970878302</v>
      </c>
      <c r="G28" s="8">
        <f>_XLL.ENTHALPY($D$3,"Tq",$A28,0)</f>
        <v>-191.62995748764598</v>
      </c>
      <c r="H28" s="9">
        <f>_XLL.ENTHALPY($D$3,"Tq",$A28,1)</f>
        <v>-1.753694162026775</v>
      </c>
      <c r="I28" s="10">
        <f>_XLL.ENTROPY($D$3,"Tq",$A28,0)</f>
        <v>-0.6647475154618004</v>
      </c>
      <c r="J28" s="6">
        <f>_XLL.ENTROPY($D$3,"Tq",$A28,1)</f>
        <v>-0.030028266504346004</v>
      </c>
      <c r="K28" s="44"/>
      <c r="L28" s="4">
        <v>1.2</v>
      </c>
      <c r="M28" s="38">
        <f>_XLL.TEMPERATURE($D$3,"Pq",L28,0)</f>
        <v>19.121516170132224</v>
      </c>
      <c r="N28" s="39">
        <f>_XLL.SPECVOLUME($D$3,"Pq",$L28,0)</f>
        <v>0.0007225948294696333</v>
      </c>
      <c r="O28" s="40">
        <f>_XLL.SPECVOLUME($D$3,"Pq",$L28,1)</f>
        <v>0.14491185271049906</v>
      </c>
      <c r="P28" s="38">
        <f>_XLL.INTENERGY($D$3,"Pq",$L28,0)</f>
        <v>-200.5267846009968</v>
      </c>
      <c r="Q28" s="41">
        <f>_XLL.INTENERGY($D$3,"Pq",$L28,1)</f>
        <v>-24.49653268977297</v>
      </c>
      <c r="R28" s="38">
        <f>_XLL.ENTHALPY($D$3,"Pq",$L28,0)</f>
        <v>-200.44007322146044</v>
      </c>
      <c r="S28" s="41">
        <f>_XLL.ENTHALPY($D$3,"Pq",$L28,1)</f>
        <v>-7.107110364513082</v>
      </c>
      <c r="T28" s="42">
        <f>_XLL.ENTROPY($D$3,"Pq",$L28,0)</f>
        <v>-0.6944547644462025</v>
      </c>
      <c r="U28" s="43">
        <f>_XLL.ENTROPY($D$3,"Pq",$L28,1)</f>
        <v>-0.032970657509107264</v>
      </c>
    </row>
    <row r="29" spans="1:21" ht="12.75">
      <c r="A29" s="13">
        <f t="shared" si="0"/>
        <v>28</v>
      </c>
      <c r="B29" s="13">
        <f>_XLL.PRESSURE($D$3,"Tq",A29,0)</f>
        <v>1.665629492517144</v>
      </c>
      <c r="C29" s="14">
        <f>_XLL.SPECVOLUME($D$3,"Tq",$A29,0)</f>
        <v>0.0007361307023032509</v>
      </c>
      <c r="D29" s="15">
        <f>_XLL.SPECVOLUME($D$3,"Tq",$A29,1)</f>
        <v>0.10626277082255799</v>
      </c>
      <c r="E29" s="16">
        <f>_XLL.INTENERGY($D$3,"Tq",$A29,0)</f>
        <v>-189.16267167091578</v>
      </c>
      <c r="F29" s="17">
        <f>_XLL.INTENERGY($D$3,"Tq",$A29,1)</f>
        <v>-17.898195734103652</v>
      </c>
      <c r="G29" s="16">
        <f>_XLL.ENTHALPY($D$3,"Tq",$A29,0)</f>
        <v>-189.04005957010543</v>
      </c>
      <c r="H29" s="17">
        <f>_XLL.ENTHALPY($D$3,"Tq",$A29,1)</f>
        <v>-0.19875523023936764</v>
      </c>
      <c r="I29" s="18">
        <f>_XLL.ENTROPY($D$3,"Tq",$A29,0)</f>
        <v>-0.6561471079462886</v>
      </c>
      <c r="J29" s="19">
        <f>_XLL.ENTROPY($D$3,"Tq",$A29,1)</f>
        <v>-0.029079851297212807</v>
      </c>
      <c r="K29" s="44"/>
      <c r="L29" s="13">
        <v>1.4</v>
      </c>
      <c r="M29" s="16">
        <f>_XLL.TEMPERATURE($D$3,"Pq",L29,0)</f>
        <v>23.219267406449205</v>
      </c>
      <c r="N29" s="14">
        <f>_XLL.SPECVOLUME($D$3,"Pq",$L29,0)</f>
        <v>0.0007286735404882119</v>
      </c>
      <c r="O29" s="15">
        <f>_XLL.SPECVOLUME($D$3,"Pq",$L29,1)</f>
        <v>0.12527692077708508</v>
      </c>
      <c r="P29" s="16">
        <f>_XLL.INTENERGY($D$3,"Pq",$L29,0)</f>
        <v>-195.31151895907632</v>
      </c>
      <c r="Q29" s="17">
        <f>_XLL.INTENERGY($D$3,"Pq",$L29,1)</f>
        <v>-21.45595806863202</v>
      </c>
      <c r="R29" s="16">
        <f>_XLL.ENTHALPY($D$3,"Pq",$L29,0)</f>
        <v>-195.20950466340798</v>
      </c>
      <c r="S29" s="17">
        <f>_XLL.ENTHALPY($D$3,"Pq",$L29,1)</f>
        <v>-3.917189159840113</v>
      </c>
      <c r="T29" s="18">
        <f>_XLL.ENTROPY($D$3,"Pq",$L29,0)</f>
        <v>-0.6767323058320155</v>
      </c>
      <c r="U29" s="19">
        <f>_XLL.ENTROPY($D$3,"Pq",$L29,1)</f>
        <v>-0.031279701459149024</v>
      </c>
    </row>
    <row r="30" spans="1:21" ht="12.75">
      <c r="A30" s="13">
        <f t="shared" si="0"/>
        <v>30</v>
      </c>
      <c r="B30" s="13">
        <f>_XLL.PRESSURE($D$3,"Tq",A30,0)</f>
        <v>1.7878506681249018</v>
      </c>
      <c r="C30" s="14">
        <f>_XLL.SPECVOLUME($D$3,"Tq",$A30,0)</f>
        <v>0.0007393746440977935</v>
      </c>
      <c r="D30" s="15">
        <f>_XLL.SPECVOLUME($D$3,"Tq",$A30,1)</f>
        <v>0.0993488430251844</v>
      </c>
      <c r="E30" s="16">
        <f>_XLL.INTENERGY($D$3,"Tq",$A30,0)</f>
        <v>-186.56927969861331</v>
      </c>
      <c r="F30" s="17">
        <f>_XLL.INTENERGY($D$3,"Tq",$A30,1)</f>
        <v>-16.40719353945788</v>
      </c>
      <c r="G30" s="16">
        <f>_XLL.ENTHALPY($D$3,"Tq",$A30,0)</f>
        <v>-186.43709055346883</v>
      </c>
      <c r="H30" s="17">
        <f>_XLL.ENTHALPY($D$3,"Tq",$A30,1)</f>
        <v>1.3548959985433098</v>
      </c>
      <c r="I30" s="18">
        <f>_XLL.ENTROPY($D$3,"Tq",$A30,0)</f>
        <v>-0.6475621186525081</v>
      </c>
      <c r="J30" s="19">
        <f>_XLL.ENTROPY($D$3,"Tq",$A30,1)</f>
        <v>-0.028093253232698793</v>
      </c>
      <c r="K30" s="44"/>
      <c r="L30" s="13">
        <v>1.6</v>
      </c>
      <c r="M30" s="16">
        <f>_XLL.TEMPERATURE($D$3,"Pq",L30,0)</f>
        <v>26.878028152538434</v>
      </c>
      <c r="N30" s="14">
        <f>_XLL.SPECVOLUME($D$3,"Pq",$L30,0)</f>
        <v>0.0007343436809472974</v>
      </c>
      <c r="O30" s="15">
        <f>_XLL.SPECVOLUME($D$3,"Pq",$L30,1)</f>
        <v>0.11039434493711994</v>
      </c>
      <c r="P30" s="16">
        <f>_XLL.INTENERGY($D$3,"Pq",$L30,0)</f>
        <v>-190.61204787797683</v>
      </c>
      <c r="Q30" s="17">
        <f>_XLL.INTENERGY($D$3,"Pq",$L30,1)</f>
        <v>-18.734010674510134</v>
      </c>
      <c r="R30" s="16">
        <f>_XLL.ENTHALPY($D$3,"Pq",$L30,0)</f>
        <v>-190.49455288902527</v>
      </c>
      <c r="S30" s="17">
        <f>_XLL.ENTHALPY($D$3,"Pq",$L30,1)</f>
        <v>-1.0709154845709408</v>
      </c>
      <c r="T30" s="18">
        <f>_XLL.ENTROPY($D$3,"Pq",$L30,0)</f>
        <v>-0.6609698671575304</v>
      </c>
      <c r="U30" s="19">
        <f>_XLL.ENTROPY($D$3,"Pq",$L30,1)</f>
        <v>-0.029616728016303613</v>
      </c>
    </row>
    <row r="31" spans="1:21" ht="12.75">
      <c r="A31" s="13">
        <f t="shared" si="0"/>
        <v>32</v>
      </c>
      <c r="B31" s="13">
        <f>_XLL.PRESSURE($D$3,"Tq",A31,0)</f>
        <v>1.9169995987220168</v>
      </c>
      <c r="C31" s="14">
        <f>_XLL.SPECVOLUME($D$3,"Tq",$A31,0)</f>
        <v>0.0007426957810426998</v>
      </c>
      <c r="D31" s="15">
        <f>_XLL.SPECVOLUME($D$3,"Tq",$A31,1)</f>
        <v>0.09296784214316829</v>
      </c>
      <c r="E31" s="16">
        <f>_XLL.INTENERGY($D$3,"Tq",$A31,0)</f>
        <v>-183.96322464617526</v>
      </c>
      <c r="F31" s="17">
        <f>_XLL.INTENERGY($D$3,"Tq",$A31,1)</f>
        <v>-14.914988256473277</v>
      </c>
      <c r="G31" s="16">
        <f>_XLL.ENTHALPY($D$3,"Tq",$A31,0)</f>
        <v>-183.82084989475212</v>
      </c>
      <c r="H31" s="17">
        <f>_XLL.ENTHALPY($D$3,"Tq",$A31,1)</f>
        <v>2.9069433517772603</v>
      </c>
      <c r="I31" s="18">
        <f>_XLL.ENTROPY($D$3,"Tq",$A31,0)</f>
        <v>-0.6389917667489922</v>
      </c>
      <c r="J31" s="19">
        <f>_XLL.ENTROPY($D$3,"Tq",$A31,1)</f>
        <v>-0.0270704387249631</v>
      </c>
      <c r="K31" s="44"/>
      <c r="L31" s="13">
        <v>1.8</v>
      </c>
      <c r="M31" s="16">
        <f>_XLL.TEMPERATURE($D$3,"Pq",L31,0)</f>
        <v>30.192884342408945</v>
      </c>
      <c r="N31" s="14">
        <f>_XLL.SPECVOLUME($D$3,"Pq",$L31,0)</f>
        <v>0.0007396915341757934</v>
      </c>
      <c r="O31" s="15">
        <f>_XLL.SPECVOLUME($D$3,"Pq",$L31,1)</f>
        <v>0.09871102431341368</v>
      </c>
      <c r="P31" s="16">
        <f>_XLL.INTENERGY($D$3,"Pq",$L31,0)</f>
        <v>-186.31850061103148</v>
      </c>
      <c r="Q31" s="17">
        <f>_XLL.INTENERGY($D$3,"Pq",$L31,1)</f>
        <v>-16.263330585044585</v>
      </c>
      <c r="R31" s="16">
        <f>_XLL.ENTHALPY($D$3,"Pq",$L31,0)</f>
        <v>-186.18535613487987</v>
      </c>
      <c r="S31" s="17">
        <f>_XLL.ENTHALPY($D$3,"Pq",$L31,1)</f>
        <v>1.5046537913698748</v>
      </c>
      <c r="T31" s="18">
        <f>_XLL.ENTROPY($D$3,"Pq",$L31,0)</f>
        <v>-0.646734950044742</v>
      </c>
      <c r="U31" s="19">
        <f>_XLL.ENTROPY($D$3,"Pq",$L31,1)</f>
        <v>-0.027996157693868214</v>
      </c>
    </row>
    <row r="32" spans="1:21" ht="12.75">
      <c r="A32" s="13">
        <f t="shared" si="0"/>
        <v>34</v>
      </c>
      <c r="B32" s="13">
        <f>_XLL.PRESSURE($D$3,"Tq",A32,0)</f>
        <v>2.053343940813085</v>
      </c>
      <c r="C32" s="14">
        <f>_XLL.SPECVOLUME($D$3,"Tq",$A32,0)</f>
        <v>0.0007460969527782247</v>
      </c>
      <c r="D32" s="15">
        <f>_XLL.SPECVOLUME($D$3,"Tq",$A32,1)</f>
        <v>0.08707205920210377</v>
      </c>
      <c r="E32" s="16">
        <f>_XLL.INTENERGY($D$3,"Tq",$A32,0)</f>
        <v>-181.34432847873967</v>
      </c>
      <c r="F32" s="17">
        <f>_XLL.INTENERGY($D$3,"Tq",$A32,1)</f>
        <v>-13.42182516799574</v>
      </c>
      <c r="G32" s="16">
        <f>_XLL.ENTHALPY($D$3,"Tq",$A32,0)</f>
        <v>-181.19112911301502</v>
      </c>
      <c r="H32" s="17">
        <f>_XLL.ENTHALPY($D$3,"Tq",$A32,1)</f>
        <v>4.457063349680067</v>
      </c>
      <c r="I32" s="18">
        <f>_XLL.ENTROPY($D$3,"Tq",$A32,0)</f>
        <v>-0.6304352634493834</v>
      </c>
      <c r="J32" s="19">
        <f>_XLL.ENTROPY($D$3,"Tq",$A32,1)</f>
        <v>-0.026013344313136923</v>
      </c>
      <c r="K32" s="44"/>
      <c r="L32" s="13">
        <v>2</v>
      </c>
      <c r="M32" s="16">
        <f>_XLL.TEMPERATURE($D$3,"Pq",L32,0)</f>
        <v>33.23025861093424</v>
      </c>
      <c r="N32" s="14">
        <f>_XLL.SPECVOLUME($D$3,"Pq",$L32,0)</f>
        <v>0.0007447782805349427</v>
      </c>
      <c r="O32" s="15">
        <f>_XLL.SPECVOLUME($D$3,"Pq",$L32,1)</f>
        <v>0.0892865700928688</v>
      </c>
      <c r="P32" s="16">
        <f>_XLL.INTENERGY($D$3,"Pq",$L32,0)</f>
        <v>-182.35379654094015</v>
      </c>
      <c r="Q32" s="17">
        <f>_XLL.INTENERGY($D$3,"Pq",$L32,1)</f>
        <v>-13.996597351505727</v>
      </c>
      <c r="R32" s="16">
        <f>_XLL.ENTHALPY($D$3,"Pq",$L32,0)</f>
        <v>-182.20484088483315</v>
      </c>
      <c r="S32" s="17">
        <f>_XLL.ENTHALPY($D$3,"Pq",$L32,1)</f>
        <v>3.8607166670680373</v>
      </c>
      <c r="T32" s="18">
        <f>_XLL.ENTROPY($D$3,"Pq",$L32,0)</f>
        <v>-0.6337268221572693</v>
      </c>
      <c r="U32" s="19">
        <f>_XLL.ENTROPY($D$3,"Pq",$L32,1)</f>
        <v>-0.026424124537364962</v>
      </c>
    </row>
    <row r="33" spans="1:21" ht="12.75">
      <c r="A33" s="13">
        <f t="shared" si="0"/>
        <v>36</v>
      </c>
      <c r="B33" s="13">
        <f>_XLL.PRESSURE($D$3,"Tq",A33,0)</f>
        <v>2.1971561864311595</v>
      </c>
      <c r="C33" s="14">
        <f>_XLL.SPECVOLUME($D$3,"Tq",$A33,0)</f>
        <v>0.0007495811461018386</v>
      </c>
      <c r="D33" s="15">
        <f>_XLL.SPECVOLUME($D$3,"Tq",$A33,1)</f>
        <v>0.08161859969530068</v>
      </c>
      <c r="E33" s="16">
        <f>_XLL.INTENERGY($D$3,"Tq",$A33,0)</f>
        <v>-178.71240601542422</v>
      </c>
      <c r="F33" s="17">
        <f>_XLL.INTENERGY($D$3,"Tq",$A33,1)</f>
        <v>-11.927956326218066</v>
      </c>
      <c r="G33" s="16">
        <f>_XLL.ENTHALPY($D$3,"Tq",$A33,0)</f>
        <v>-178.54771133018528</v>
      </c>
      <c r="H33" s="17">
        <f>_XLL.ENTHALPY($D$3,"Tq",$A33,1)</f>
        <v>6.00492479861976</v>
      </c>
      <c r="I33" s="18">
        <f>_XLL.ENTROPY($D$3,"Tq",$A33,0)</f>
        <v>-0.6218918108122813</v>
      </c>
      <c r="J33" s="19">
        <f>_XLL.ENTROPY($D$3,"Tq",$A33,1)</f>
        <v>-0.024923878970754612</v>
      </c>
      <c r="K33" s="44"/>
      <c r="L33" s="13">
        <v>2.2</v>
      </c>
      <c r="M33" s="16">
        <f>_XLL.TEMPERATURE($D$3,"Pq",L33,0)</f>
        <v>36.03850463332287</v>
      </c>
      <c r="N33" s="14">
        <f>_XLL.SPECVOLUME($D$3,"Pq",$L33,0)</f>
        <v>0.0007496490599577226</v>
      </c>
      <c r="O33" s="15">
        <f>_XLL.SPECVOLUME($D$3,"Pq",$L33,1)</f>
        <v>0.08151768634465152</v>
      </c>
      <c r="P33" s="16">
        <f>_XLL.INTENERGY($D$3,"Pq",$L33,0)</f>
        <v>-178.66160634317885</v>
      </c>
      <c r="Q33" s="17">
        <f>_XLL.INTENERGY($D$3,"Pq",$L33,1)</f>
        <v>-11.899190665558681</v>
      </c>
      <c r="R33" s="16">
        <f>_XLL.ENTHALPY($D$3,"Pq",$L33,0)</f>
        <v>-178.49668354998815</v>
      </c>
      <c r="S33" s="17">
        <f>_XLL.ENTHALPY($D$3,"Pq",$L33,1)</f>
        <v>6.034700330264657</v>
      </c>
      <c r="T33" s="18">
        <f>_XLL.ENTROPY($D$3,"Pq",$L33,0)</f>
        <v>-0.6217274522828677</v>
      </c>
      <c r="U33" s="19">
        <f>_XLL.ENTROPY($D$3,"Pq",$L33,1)</f>
        <v>-0.024902599110859302</v>
      </c>
    </row>
    <row r="34" spans="1:21" ht="12.75">
      <c r="A34" s="4">
        <f>A33+2</f>
        <v>38</v>
      </c>
      <c r="B34" s="83">
        <f>_XLL.PRESSURE($D$3,"Tq",A34,0)</f>
        <v>2.3487136211460706</v>
      </c>
      <c r="C34" s="5">
        <f>_XLL.SPECVOLUME($D$3,"Tq",$A34,0)</f>
        <v>0.0007531515049599469</v>
      </c>
      <c r="D34" s="7">
        <f>_XLL.SPECVOLUME($D$3,"Tq",$A34,1)</f>
        <v>0.07656884655667816</v>
      </c>
      <c r="E34" s="8">
        <f>_XLL.INTENERGY($D$3,"Tq",$A34,0)</f>
        <v>-176.06726449735675</v>
      </c>
      <c r="F34" s="9">
        <f>_XLL.INTENERGY($D$3,"Tq",$A34,1)</f>
        <v>-10.433640941678764</v>
      </c>
      <c r="G34" s="8">
        <f>_XLL.ENTHALPY($D$3,"Tq",$A34,0)</f>
        <v>-175.89037077750817</v>
      </c>
      <c r="H34" s="9">
        <f>_XLL.ENTHALPY($D$3,"Tq",$A34,1)</f>
        <v>7.550188344632576</v>
      </c>
      <c r="I34" s="10">
        <f>_XLL.ENTROPY($D$3,"Tq",$A34,0)</f>
        <v>-0.6133606004750938</v>
      </c>
      <c r="J34" s="6">
        <f>_XLL.ENTROPY($D$3,"Tq",$A34,1)</f>
        <v>-0.02380392645245625</v>
      </c>
      <c r="K34" s="44"/>
      <c r="L34" s="45">
        <v>2.4</v>
      </c>
      <c r="M34" s="38">
        <f>_XLL.TEMPERATURE($D$3,"Pq",L34,0)</f>
        <v>38.65399159742009</v>
      </c>
      <c r="N34" s="39">
        <f>_XLL.SPECVOLUME($D$3,"Pq",$L34,0)</f>
        <v>0.0007543382442589698</v>
      </c>
      <c r="O34" s="40">
        <f>_XLL.SPECVOLUME($D$3,"Pq",$L34,1)</f>
        <v>0.07499922899893807</v>
      </c>
      <c r="P34" s="38">
        <f>_XLL.INTENERGY($D$3,"Pq",$L34,0)</f>
        <v>-175.19941275854768</v>
      </c>
      <c r="Q34" s="41">
        <f>_XLL.INTENERGY($D$3,"Pq",$L34,1)</f>
        <v>-9.94495388183703</v>
      </c>
      <c r="R34" s="38">
        <f>_XLL.ENTHALPY($D$3,"Pq",$L34,0)</f>
        <v>-175.0183715799255</v>
      </c>
      <c r="S34" s="41">
        <f>_XLL.ENTHALPY($D$3,"Pq",$L34,1)</f>
        <v>8.054861077908111</v>
      </c>
      <c r="T34" s="42">
        <f>_XLL.ENTROPY($D$3,"Pq",$L34,0)</f>
        <v>-0.6105734489803494</v>
      </c>
      <c r="U34" s="43">
        <f>_XLL.ENTROPY($D$3,"Pq",$L34,1)</f>
        <v>-0.023431405929764487</v>
      </c>
    </row>
    <row r="35" spans="1:21" ht="12.75">
      <c r="A35" s="4">
        <v>55</v>
      </c>
      <c r="B35" s="83">
        <f>_XLL.PRESSURE($D$3,"Tq",A35,0)</f>
        <v>3.9907582602728415</v>
      </c>
      <c r="C35" s="5">
        <f>_XLL.SPECVOLUME($D$3,"Tq",$A35,0)</f>
        <v>0.000787498945065343</v>
      </c>
      <c r="D35" s="7">
        <f>_XLL.SPECVOLUME($D$3,"Tq",$A35,1)</f>
        <v>0.045811245528368724</v>
      </c>
      <c r="E35" s="8">
        <f>_XLL.INTENERGY($D$3,"Tq",$A35,0)</f>
        <v>-153.01900299180286</v>
      </c>
      <c r="F35" s="9">
        <f>_XLL.INTENERGY($D$3,"Tq",$A35,1)</f>
        <v>2.246046365729016</v>
      </c>
      <c r="G35" s="8">
        <f>_XLL.ENTHALPY($D$3,"Tq",$A35,0)</f>
        <v>-152.7047311998053</v>
      </c>
      <c r="H35" s="9">
        <f>_XLL.ENTHALPY($D$3,"Tq",$A35,1)</f>
        <v>20.52820701630149</v>
      </c>
      <c r="I35" s="10">
        <f>_XLL.ENTROPY($D$3,"Tq",$A35,0)</f>
        <v>-0.5412196543199614</v>
      </c>
      <c r="J35" s="6">
        <f>_XLL.ENTROPY($D$3,"Tq",$A35,1)</f>
        <v>-0.013311873682724414</v>
      </c>
      <c r="K35" s="44"/>
      <c r="L35" s="45">
        <v>2.6</v>
      </c>
      <c r="M35" s="38">
        <f>_XLL.TEMPERATURE($D$3,"Pq",L35,0)</f>
        <v>41.10481037159991</v>
      </c>
      <c r="N35" s="39">
        <f>_XLL.SPECVOLUME($D$3,"Pq",$L35,0)</f>
        <v>0.0007588726859534717</v>
      </c>
      <c r="O35" s="40">
        <f>_XLL.SPECVOLUME($D$3,"Pq",$L35,1)</f>
        <v>0.06944884225304379</v>
      </c>
      <c r="P35" s="38">
        <f>_XLL.INTENERGY($D$3,"Pq",$L35,0)</f>
        <v>-171.93426988423442</v>
      </c>
      <c r="Q35" s="41">
        <f>_XLL.INTENERGY($D$3,"Pq",$L35,1)</f>
        <v>-8.113601793538132</v>
      </c>
      <c r="R35" s="38">
        <f>_XLL.ENTHALPY($D$3,"Pq",$L35,0)</f>
        <v>-171.73696298588652</v>
      </c>
      <c r="S35" s="41">
        <f>_XLL.ENTHALPY($D$3,"Pq",$L35,1)</f>
        <v>9.943097192253255</v>
      </c>
      <c r="T35" s="42">
        <f>_XLL.ENTROPY($D$3,"Pq",$L35,0)</f>
        <v>-0.6001390313217794</v>
      </c>
      <c r="U35" s="43">
        <f>_XLL.ENTROPY($D$3,"Pq",$L35,1)</f>
        <v>-0.02200926470560707</v>
      </c>
    </row>
    <row r="36" spans="1:21" ht="12.75">
      <c r="A36" s="4">
        <f>A35+5</f>
        <v>60</v>
      </c>
      <c r="B36" s="83">
        <f>_XLL.PRESSURE($D$3,"Tq",A36,0)</f>
        <v>4.611024351751235</v>
      </c>
      <c r="C36" s="5">
        <f>_XLL.SPECVOLUME($D$3,"Tq",$A36,0)</f>
        <v>0.000799206836489856</v>
      </c>
      <c r="D36" s="7">
        <f>_XLL.SPECVOLUME($D$3,"Tq",$A36,1)</f>
        <v>0.039729057384184585</v>
      </c>
      <c r="E36" s="8">
        <f>_XLL.INTENERGY($D$3,"Tq",$A36,0)</f>
        <v>-146.0339377094614</v>
      </c>
      <c r="F36" s="9">
        <f>_XLL.INTENERGY($D$3,"Tq",$A36,1)</f>
        <v>5.950507225378401</v>
      </c>
      <c r="G36" s="8">
        <f>_XLL.ENTHALPY($D$3,"Tq",$A36,0)</f>
        <v>-145.6654214909473</v>
      </c>
      <c r="H36" s="9">
        <f>_XLL.ENTHALPY($D$3,"Tq",$A36,1)</f>
        <v>24.269672332438134</v>
      </c>
      <c r="I36" s="10">
        <f>_XLL.ENTROPY($D$3,"Tq",$A36,0)</f>
        <v>-0.5200791591178855</v>
      </c>
      <c r="J36" s="6">
        <f>_XLL.ENTROPY($D$3,"Tq",$A36,1)</f>
        <v>-0.009993330441949977</v>
      </c>
      <c r="K36" s="44"/>
      <c r="L36" s="45">
        <v>2.8</v>
      </c>
      <c r="M36" s="38">
        <f>_XLL.TEMPERATURE($D$3,"Pq",L36,0)</f>
        <v>43.41314040467563</v>
      </c>
      <c r="N36" s="39">
        <f>_XLL.SPECVOLUME($D$3,"Pq",$L36,0)</f>
        <v>0.0007632738149555574</v>
      </c>
      <c r="O36" s="40">
        <f>_XLL.SPECVOLUME($D$3,"Pq",$L36,1)</f>
        <v>0.06466360728145976</v>
      </c>
      <c r="P36" s="38">
        <f>_XLL.INTENERGY($D$3,"Pq",$L36,0)</f>
        <v>-168.84008676121255</v>
      </c>
      <c r="Q36" s="41">
        <f>_XLL.INTENERGY($D$3,"Pq",$L36,1)</f>
        <v>-6.389058344106508</v>
      </c>
      <c r="R36" s="38">
        <f>_XLL.ENTHALPY($D$3,"Pq",$L36,0)</f>
        <v>-168.626370093025</v>
      </c>
      <c r="S36" s="41">
        <f>_XLL.ENTHALPY($D$3,"Pq",$L36,1)</f>
        <v>11.716751694702221</v>
      </c>
      <c r="T36" s="42">
        <f>_XLL.ENTROPY($D$3,"Pq",$L36,0)</f>
        <v>-0.5903251898315837</v>
      </c>
      <c r="U36" s="43">
        <f>_XLL.ENTROPY($D$3,"Pq",$L36,1)</f>
        <v>-0.020634348512565976</v>
      </c>
    </row>
    <row r="37" spans="1:21" ht="12.75">
      <c r="A37" s="4">
        <f aca="true" t="shared" si="1" ref="A37:A42">A36+5</f>
        <v>65</v>
      </c>
      <c r="B37" s="83">
        <f>_XLL.PRESSURE($D$3,"Tq",A37,0)</f>
        <v>5.302771383508133</v>
      </c>
      <c r="C37" s="5">
        <f>_XLL.SPECVOLUME($D$3,"Tq",$A37,0)</f>
        <v>0.0008117988444084672</v>
      </c>
      <c r="D37" s="7">
        <f>_XLL.SPECVOLUME($D$3,"Tq",$A37,1)</f>
        <v>0.03456764604101718</v>
      </c>
      <c r="E37" s="8">
        <f>_XLL.INTENERGY($D$3,"Tq",$A37,0)</f>
        <v>-138.94672211388823</v>
      </c>
      <c r="F37" s="9">
        <f>_XLL.INTENERGY($D$3,"Tq",$A37,1)</f>
        <v>9.633523077972514</v>
      </c>
      <c r="G37" s="8">
        <f>_XLL.ENTHALPY($D$3,"Tq",$A37,0)</f>
        <v>-138.5162437457588</v>
      </c>
      <c r="H37" s="9">
        <f>_XLL.ENTHALPY($D$3,"Tq",$A37,1)</f>
        <v>27.96395550012693</v>
      </c>
      <c r="I37" s="10">
        <f>_XLL.ENTROPY($D$3,"Tq",$A37,0)</f>
        <v>-0.49894567400535134</v>
      </c>
      <c r="J37" s="6">
        <f>_XLL.ENTROPY($D$3,"Tq",$A37,1)</f>
        <v>-0.006619193905135172</v>
      </c>
      <c r="K37" s="44"/>
      <c r="L37" s="45">
        <v>3</v>
      </c>
      <c r="M37" s="38">
        <f>_XLL.TEMPERATURE($D$3,"Pq",L37,0)</f>
        <v>45.59682134210698</v>
      </c>
      <c r="N37" s="39">
        <f>_XLL.SPECVOLUME($D$3,"Pq",$L37,0)</f>
        <v>0.0007675590442206508</v>
      </c>
      <c r="O37" s="40">
        <f>_XLL.SPECVOLUME($D$3,"Pq",$L37,1)</f>
        <v>0.06049387316865625</v>
      </c>
      <c r="P37" s="38">
        <f>_XLL.INTENERGY($D$3,"Pq",$L37,0)</f>
        <v>-165.89581868683894</v>
      </c>
      <c r="Q37" s="41">
        <f>_XLL.INTENERGY($D$3,"Pq",$L37,1)</f>
        <v>-4.758348730930653</v>
      </c>
      <c r="R37" s="38">
        <f>_XLL.ENTHALPY($D$3,"Pq",$L37,0)</f>
        <v>-165.66555097357275</v>
      </c>
      <c r="S37" s="41">
        <f>_XLL.ENTHALPY($D$3,"Pq",$L37,1)</f>
        <v>13.389813219666225</v>
      </c>
      <c r="T37" s="42">
        <f>_XLL.ENTROPY($D$3,"Pq",$L37,0)</f>
        <v>-0.5810525114045868</v>
      </c>
      <c r="U37" s="43">
        <f>_XLL.ENTROPY($D$3,"Pq",$L37,1)</f>
        <v>-0.01930459047061183</v>
      </c>
    </row>
    <row r="38" spans="1:21" ht="12.75">
      <c r="A38" s="4">
        <f t="shared" si="1"/>
        <v>70</v>
      </c>
      <c r="B38" s="83">
        <f>_XLL.PRESSURE($D$3,"Tq",A38,0)</f>
        <v>6.0713199193701675</v>
      </c>
      <c r="C38" s="5">
        <f>_XLL.SPECVOLUME($D$3,"Tq",$A38,0)</f>
        <v>0.0008253843856656457</v>
      </c>
      <c r="D38" s="7">
        <f>_XLL.SPECVOLUME($D$3,"Tq",$A38,1)</f>
        <v>0.030165310574164342</v>
      </c>
      <c r="E38" s="8">
        <f>_XLL.INTENERGY($D$3,"Tq",$A38,0)</f>
        <v>-131.7516351264526</v>
      </c>
      <c r="F38" s="9">
        <f>_XLL.INTENERGY($D$3,"Tq",$A38,1)</f>
        <v>13.288469361655705</v>
      </c>
      <c r="G38" s="8">
        <f>_XLL.ENTHALPY($D$3,"Tq",$A38,0)</f>
        <v>-131.25051786026972</v>
      </c>
      <c r="H38" s="9">
        <f>_XLL.ENTHALPY($D$3,"Tq",$A38,1)</f>
        <v>31.602794457946853</v>
      </c>
      <c r="I38" s="10">
        <f>_XLL.ENTROPY($D$3,"Tq",$A38,0)</f>
        <v>-0.4778013838137737</v>
      </c>
      <c r="J38" s="6">
        <f>_XLL.ENTROPY($D$3,"Tq",$A38,1)</f>
        <v>-0.0032179295861214604</v>
      </c>
      <c r="K38" s="44"/>
      <c r="L38" s="45">
        <v>3.5</v>
      </c>
      <c r="M38" s="38">
        <f>_XLL.TEMPERATURE($D$3,"Pq",L38,0)</f>
        <v>50.600335215352914</v>
      </c>
      <c r="N38" s="39">
        <f>_XLL.SPECVOLUME($D$3,"Pq",$L38,0)</f>
        <v>0.0007778536900462636</v>
      </c>
      <c r="O38" s="40">
        <f>_XLL.SPECVOLUME($D$3,"Pq",$L38,1)</f>
        <v>0.05208437597711664</v>
      </c>
      <c r="P38" s="38">
        <f>_XLL.INTENERGY($D$3,"Pq",$L38,0)</f>
        <v>-159.084905578503</v>
      </c>
      <c r="Q38" s="41">
        <f>_XLL.INTENERGY($D$3,"Pq",$L38,1)</f>
        <v>-1.0266261137162631</v>
      </c>
      <c r="R38" s="38">
        <f>_XLL.ENTHALPY($D$3,"Pq",$L38,0)</f>
        <v>-158.8126567869868</v>
      </c>
      <c r="S38" s="41">
        <f>_XLL.ENTHALPY($D$3,"Pq",$L38,1)</f>
        <v>17.202905478274563</v>
      </c>
      <c r="T38" s="42">
        <f>_XLL.ENTROPY($D$3,"Pq",$L38,0)</f>
        <v>-0.5598406665872764</v>
      </c>
      <c r="U38" s="43">
        <f>_XLL.ENTROPY($D$3,"Pq",$L38,1)</f>
        <v>-0.016163817115655905</v>
      </c>
    </row>
    <row r="39" spans="1:21" ht="12.75">
      <c r="A39" s="13">
        <f t="shared" si="1"/>
        <v>75</v>
      </c>
      <c r="B39" s="13">
        <f>_XLL.PRESSURE($D$3,"Tq",A39,0)</f>
        <v>6.922168859189868</v>
      </c>
      <c r="C39" s="14">
        <f>_XLL.SPECVOLUME($D$3,"Tq",$A39,0)</f>
        <v>0.0008400929236577602</v>
      </c>
      <c r="D39" s="15">
        <f>_XLL.SPECVOLUME($D$3,"Tq",$A39,1)</f>
        <v>0.026392128900645323</v>
      </c>
      <c r="E39" s="16">
        <f>_XLL.INTENERGY($D$3,"Tq",$A39,0)</f>
        <v>-124.4421121781894</v>
      </c>
      <c r="F39" s="17">
        <f>_XLL.INTENERGY($D$3,"Tq",$A39,1)</f>
        <v>16.907907286867122</v>
      </c>
      <c r="G39" s="16">
        <f>_XLL.ENTHALPY($D$3,"Tq",$A39,0)</f>
        <v>-123.86058567069246</v>
      </c>
      <c r="H39" s="17">
        <f>_XLL.ENTHALPY($D$3,"Tq",$A39,1)</f>
        <v>35.17698456724432</v>
      </c>
      <c r="I39" s="18">
        <f>_XLL.ENTROPY($D$3,"Tq",$A39,0)</f>
        <v>-0.45662661261318965</v>
      </c>
      <c r="J39" s="19">
        <f>_XLL.ENTROPY($D$3,"Tq",$A39,1)</f>
        <v>0.00018099973188831335</v>
      </c>
      <c r="K39" s="44"/>
      <c r="L39" s="13">
        <v>4</v>
      </c>
      <c r="M39" s="16">
        <f>_XLL.TEMPERATURE($D$3,"Pq",L39,0)</f>
        <v>55.07874997205829</v>
      </c>
      <c r="N39" s="14">
        <f>_XLL.SPECVOLUME($D$3,"Pq",$L39,0)</f>
        <v>0.0007876769880608259</v>
      </c>
      <c r="O39" s="15">
        <f>_XLL.SPECVOLUME($D$3,"Pq",$L39,1)</f>
        <v>0.045707337442635124</v>
      </c>
      <c r="P39" s="16">
        <f>_XLL.INTENERGY($D$3,"Pq",$L39,0)</f>
        <v>-152.90975345236544</v>
      </c>
      <c r="Q39" s="17">
        <f>_XLL.INTENERGY($D$3,"Pq",$L39,1)</f>
        <v>2.3045265176868117</v>
      </c>
      <c r="R39" s="16">
        <f>_XLL.ENTHALPY($D$3,"Pq",$L39,0)</f>
        <v>-152.59468265714113</v>
      </c>
      <c r="S39" s="17">
        <f>_XLL.ENTHALPY($D$3,"Pq",$L39,1)</f>
        <v>20.58746149474086</v>
      </c>
      <c r="T39" s="18">
        <f>_XLL.ENTROPY($D$3,"Pq",$L39,0)</f>
        <v>-0.5408865519018912</v>
      </c>
      <c r="U39" s="19">
        <f>_XLL.ENTROPY($D$3,"Pq",$L39,1)</f>
        <v>-0.01326018106561516</v>
      </c>
    </row>
    <row r="40" spans="1:21" ht="12.75">
      <c r="A40" s="13">
        <f t="shared" si="1"/>
        <v>80</v>
      </c>
      <c r="B40" s="13">
        <f>_XLL.PRESSURE($D$3,"Tq",A40,0)</f>
        <v>7.860997848476238</v>
      </c>
      <c r="C40" s="14">
        <f>_XLL.SPECVOLUME($D$3,"Tq",$A40,0)</f>
        <v>0.0008560790426196323</v>
      </c>
      <c r="D40" s="15">
        <f>_XLL.SPECVOLUME($D$3,"Tq",$A40,1)</f>
        <v>0.02314307145095959</v>
      </c>
      <c r="E40" s="16">
        <f>_XLL.INTENERGY($D$3,"Tq",$A40,0)</f>
        <v>-117.01055853586462</v>
      </c>
      <c r="F40" s="17">
        <f>_XLL.INTENERGY($D$3,"Tq",$A40,1)</f>
        <v>20.4833976243001</v>
      </c>
      <c r="G40" s="16">
        <f>_XLL.ENTHALPY($D$3,"Tq",$A40,0)</f>
        <v>-116.33759498464877</v>
      </c>
      <c r="H40" s="17">
        <f>_XLL.ENTHALPY($D$3,"Tq",$A40,1)</f>
        <v>38.67616111261262</v>
      </c>
      <c r="I40" s="18">
        <f>_XLL.ENTROPY($D$3,"Tq",$A40,0)</f>
        <v>-0.43539934422721516</v>
      </c>
      <c r="J40" s="19">
        <f>_XLL.ENTROPY($D$3,"Tq",$A40,1)</f>
        <v>0.003546588371576745</v>
      </c>
      <c r="K40" s="44"/>
      <c r="L40" s="13">
        <v>4.5</v>
      </c>
      <c r="M40" s="16">
        <f>_XLL.TEMPERATURE($D$3,"Pq",L40,0)</f>
        <v>59.1447134036581</v>
      </c>
      <c r="N40" s="14">
        <f>_XLL.SPECVOLUME($D$3,"Pq",$L40,0)</f>
        <v>0.0007971442002531049</v>
      </c>
      <c r="O40" s="15">
        <f>_XLL.SPECVOLUME($D$3,"Pq",$L40,1)</f>
        <v>0.04069914734508172</v>
      </c>
      <c r="P40" s="16">
        <f>_XLL.INTENERGY($D$3,"Pq",$L40,0)</f>
        <v>-147.23587939380326</v>
      </c>
      <c r="Q40" s="17">
        <f>_XLL.INTENERGY($D$3,"Pq",$L40,1)</f>
        <v>5.318179912765847</v>
      </c>
      <c r="R40" s="16">
        <f>_XLL.ENTHALPY($D$3,"Pq",$L40,0)</f>
        <v>-146.87716450368936</v>
      </c>
      <c r="S40" s="17">
        <f>_XLL.ENTHALPY($D$3,"Pq",$L40,1)</f>
        <v>23.63279621805262</v>
      </c>
      <c r="T40" s="18">
        <f>_XLL.ENTROPY($D$3,"Pq",$L40,0)</f>
        <v>-0.5236944296351914</v>
      </c>
      <c r="U40" s="19">
        <f>_XLL.ENTROPY($D$3,"Pq",$L40,1)</f>
        <v>-0.010565710326871036</v>
      </c>
    </row>
    <row r="41" spans="1:21" ht="12.75">
      <c r="A41" s="13">
        <f t="shared" si="1"/>
        <v>85</v>
      </c>
      <c r="B41" s="13">
        <f>_XLL.PRESSURE($D$3,"Tq",A41,0)</f>
        <v>8.893671003742824</v>
      </c>
      <c r="C41" s="14">
        <f>_XLL.SPECVOLUME($D$3,"Tq",$A41,0)</f>
        <v>0.0008735292207651753</v>
      </c>
      <c r="D41" s="15">
        <f>_XLL.SPECVOLUME($D$3,"Tq",$A41,1)</f>
        <v>0.02033272646538383</v>
      </c>
      <c r="E41" s="16">
        <f>_XLL.INTENERGY($D$3,"Tq",$A41,0)</f>
        <v>-109.44810594202387</v>
      </c>
      <c r="F41" s="17">
        <f>_XLL.INTENERGY($D$3,"Tq",$A41,1)</f>
        <v>24.00525753800892</v>
      </c>
      <c r="G41" s="16">
        <f>_XLL.ENTHALPY($D$3,"Tq",$A41,0)</f>
        <v>-108.67121779185975</v>
      </c>
      <c r="H41" s="17">
        <f>_XLL.ENTHALPY($D$3,"Tq",$A41,1)</f>
        <v>42.088515517230775</v>
      </c>
      <c r="I41" s="18">
        <f>_XLL.ENTROPY($D$3,"Tq",$A41,0)</f>
        <v>-0.41409459892269385</v>
      </c>
      <c r="J41" s="19">
        <f>_XLL.ENTROPY($D$3,"Tq",$A41,1)</f>
        <v>0.006845602973417937</v>
      </c>
      <c r="K41" s="44"/>
      <c r="L41" s="13">
        <v>5</v>
      </c>
      <c r="M41" s="16">
        <f>_XLL.TEMPERATURE($D$3,"Pq",L41,0)</f>
        <v>62.87709744424876</v>
      </c>
      <c r="N41" s="14">
        <f>_XLL.SPECVOLUME($D$3,"Pq",$L41,0)</f>
        <v>0.000806337914522955</v>
      </c>
      <c r="O41" s="15">
        <f>_XLL.SPECVOLUME($D$3,"Pq",$L41,1)</f>
        <v>0.03665778978976697</v>
      </c>
      <c r="P41" s="16">
        <f>_XLL.INTENERGY($D$3,"Pq",$L41,0)</f>
        <v>-141.9686435116977</v>
      </c>
      <c r="Q41" s="17">
        <f>_XLL.INTENERGY($D$3,"Pq",$L41,1)</f>
        <v>8.072814087931635</v>
      </c>
      <c r="R41" s="16">
        <f>_XLL.ENTHALPY($D$3,"Pq",$L41,0)</f>
        <v>-141.56547455443624</v>
      </c>
      <c r="S41" s="17">
        <f>_XLL.ENTHALPY($D$3,"Pq",$L41,1)</f>
        <v>26.401708982815123</v>
      </c>
      <c r="T41" s="18">
        <f>_XLL.ENTROPY($D$3,"Pq",$L41,0)</f>
        <v>-0.5079187884859859</v>
      </c>
      <c r="U41" s="19">
        <f>_XLL.ENTROPY($D$3,"Pq",$L41,1)</f>
        <v>-0.00805676897989029</v>
      </c>
    </row>
    <row r="42" spans="1:21" ht="12.75">
      <c r="A42" s="13">
        <f t="shared" si="1"/>
        <v>90</v>
      </c>
      <c r="B42" s="13">
        <f>_XLL.PRESSURE($D$3,"Tq",A42,0)</f>
        <v>10.026242036457237</v>
      </c>
      <c r="C42" s="14">
        <f>_XLL.SPECVOLUME($D$3,"Tq",$A42,0)</f>
        <v>0.0008926710328711651</v>
      </c>
      <c r="D42" s="15">
        <f>_XLL.SPECVOLUME($D$3,"Tq",$A42,1)</f>
        <v>0.017891230928280325</v>
      </c>
      <c r="E42" s="16">
        <f>_XLL.INTENERGY($D$3,"Tq",$A42,0)</f>
        <v>-101.74428975545632</v>
      </c>
      <c r="F42" s="17">
        <f>_XLL.INTENERGY($D$3,"Tq",$A42,1)</f>
        <v>27.46223770574428</v>
      </c>
      <c r="G42" s="16">
        <f>_XLL.ENTHALPY($D$3,"Tq",$A42,0)</f>
        <v>-100.84927617200627</v>
      </c>
      <c r="H42" s="17">
        <f>_XLL.ENTHALPY($D$3,"Tq",$A42,1)</f>
        <v>45.40041886745309</v>
      </c>
      <c r="I42" s="18">
        <f>_XLL.ENTROPY($D$3,"Tq",$A42,0)</f>
        <v>-0.39268360721357015</v>
      </c>
      <c r="J42" s="19">
        <f>_XLL.ENTROPY($D$3,"Tq",$A42,1)</f>
        <v>0.010041699242332799</v>
      </c>
      <c r="K42" s="44"/>
      <c r="L42" s="13">
        <v>5.5</v>
      </c>
      <c r="M42" s="16">
        <f>_XLL.TEMPERATURE($D$3,"Pq",L42,0)</f>
        <v>66.3334375566285</v>
      </c>
      <c r="N42" s="14">
        <f>_XLL.SPECVOLUME($D$3,"Pq",$L42,0)</f>
        <v>0.000815319837801817</v>
      </c>
      <c r="O42" s="15">
        <f>_XLL.SPECVOLUME($D$3,"Pq",$L42,1)</f>
        <v>0.03332524354386497</v>
      </c>
      <c r="P42" s="16">
        <f>_XLL.INTENERGY($D$3,"Pq",$L42,0)</f>
        <v>-137.0386848201191</v>
      </c>
      <c r="Q42" s="17">
        <f>_XLL.INTENERGY($D$3,"Pq",$L42,1)</f>
        <v>10.611287544102561</v>
      </c>
      <c r="R42" s="16">
        <f>_XLL.ENTHALPY($D$3,"Pq",$L42,0)</f>
        <v>-136.5902589093281</v>
      </c>
      <c r="S42" s="17">
        <f>_XLL.ENTHALPY($D$3,"Pq",$L42,1)</f>
        <v>28.940171493228295</v>
      </c>
      <c r="T42" s="18">
        <f>_XLL.ENTROPY($D$3,"Pq",$L42,0)</f>
        <v>-0.4933085880401852</v>
      </c>
      <c r="U42" s="19">
        <f>_XLL.ENTROPY($D$3,"Pq",$L42,1)</f>
        <v>-0.005713577238084068</v>
      </c>
    </row>
    <row r="43" spans="1:21" ht="12.75">
      <c r="A43" s="13">
        <f>A42+5</f>
        <v>95</v>
      </c>
      <c r="B43" s="13">
        <f>_XLL.PRESSURE($D$3,"Tq",A43,0)</f>
        <v>11.264960862565738</v>
      </c>
      <c r="C43" s="14">
        <f>_XLL.SPECVOLUME($D$3,"Tq",$A43,0)</f>
        <v>0.0009137859087182223</v>
      </c>
      <c r="D43" s="15">
        <f>_XLL.SPECVOLUME($D$3,"Tq",$A43,1)</f>
        <v>0.01576110888811454</v>
      </c>
      <c r="E43" s="16">
        <f>_XLL.INTENERGY($D$3,"Tq",$A43,0)</f>
        <v>-93.88661200674312</v>
      </c>
      <c r="F43" s="17">
        <f>_XLL.INTENERGY($D$3,"Tq",$A43,1)</f>
        <v>30.841085191034466</v>
      </c>
      <c r="G43" s="16">
        <f>_XLL.ENTHALPY($D$3,"Tq",$A43,0)</f>
        <v>-92.85723575689563</v>
      </c>
      <c r="H43" s="17">
        <f>_XLL.ENTHALPY($D$3,"Tq",$A43,1)</f>
        <v>48.595912668559194</v>
      </c>
      <c r="I43" s="18">
        <f>_XLL.ENTROPY($D$3,"Tq",$A43,0)</f>
        <v>-0.37113269102575164</v>
      </c>
      <c r="J43" s="19">
        <f>_XLL.ENTROPY($D$3,"Tq",$A43,1)</f>
        <v>0.013094250235844231</v>
      </c>
      <c r="K43" s="44"/>
      <c r="L43" s="13">
        <v>6</v>
      </c>
      <c r="M43" s="16">
        <f>_XLL.TEMPERATURE($D$3,"Pq",L43,0)</f>
        <v>69.55709071652547</v>
      </c>
      <c r="N43" s="14">
        <f>_XLL.SPECVOLUME($D$3,"Pq",$L43,0)</f>
        <v>0.0008241376758679826</v>
      </c>
      <c r="O43" s="15">
        <f>_XLL.SPECVOLUME($D$3,"Pq",$L43,1)</f>
        <v>0.030528168938639702</v>
      </c>
      <c r="P43" s="16">
        <f>_XLL.INTENERGY($D$3,"Pq",$L43,0)</f>
        <v>-132.39350603853583</v>
      </c>
      <c r="Q43" s="17">
        <f>_XLL.INTENERGY($D$3,"Pq",$L43,1)</f>
        <v>12.96602546871869</v>
      </c>
      <c r="R43" s="16">
        <f>_XLL.ENTHALPY($D$3,"Pq",$L43,0)</f>
        <v>-131.899023433015</v>
      </c>
      <c r="S43" s="17">
        <f>_XLL.ENTHALPY($D$3,"Pq",$L43,1)</f>
        <v>31.28292683190251</v>
      </c>
      <c r="T43" s="18">
        <f>_XLL.ENTROPY($D$3,"Pq",$L43,0)</f>
        <v>-0.47967531172798783</v>
      </c>
      <c r="U43" s="19">
        <f>_XLL.ENTROPY($D$3,"Pq",$L43,1)</f>
        <v>-0.003519566237743992</v>
      </c>
    </row>
    <row r="44" spans="1:21" ht="12.75">
      <c r="A44" s="4">
        <v>100</v>
      </c>
      <c r="B44" s="83">
        <f>_XLL.PRESSURE($D$3,"Tq",A44,0)</f>
        <v>12.616281791998695</v>
      </c>
      <c r="C44" s="5">
        <f>_XLL.SPECVOLUME($D$3,"Tq",$A44,0)</f>
        <v>0.0009372272364121318</v>
      </c>
      <c r="D44" s="7">
        <f>_XLL.SPECVOLUME($D$3,"Tq",$A44,1)</f>
        <v>0.013894795941360501</v>
      </c>
      <c r="E44" s="8">
        <f>_XLL.INTENERGY($D$3,"Tq",$A44,0)</f>
        <v>-85.85993636754571</v>
      </c>
      <c r="F44" s="9">
        <f>_XLL.INTENERGY($D$3,"Tq",$A44,1)</f>
        <v>34.1259381100648</v>
      </c>
      <c r="G44" s="8">
        <f>_XLL.ENTHALPY($D$3,"Tq",$A44,0)</f>
        <v>-84.67750407577455</v>
      </c>
      <c r="H44" s="9">
        <f>_XLL.ENTHALPY($D$3,"Tq",$A44,1)</f>
        <v>51.656004213917186</v>
      </c>
      <c r="I44" s="10">
        <f>_XLL.ENTROPY($D$3,"Tq",$A44,0)</f>
        <v>-0.3494017117139654</v>
      </c>
      <c r="J44" s="6">
        <f>_XLL.ENTROPY($D$3,"Tq",$A44,1)</f>
        <v>0.015956745447212026</v>
      </c>
      <c r="K44" s="44"/>
      <c r="L44" s="45">
        <v>8</v>
      </c>
      <c r="M44" s="38">
        <f>_XLL.TEMPERATURE($D$3,"Pq",L44,0)</f>
        <v>80.7010710305932</v>
      </c>
      <c r="N44" s="39">
        <f>_XLL.SPECVOLUME($D$3,"Pq",$L44,0)</f>
        <v>0.0008584328294551068</v>
      </c>
      <c r="O44" s="40">
        <f>_XLL.SPECVOLUME($D$3,"Pq",$L44,1)</f>
        <v>0.02272432686256917</v>
      </c>
      <c r="P44" s="38">
        <f>_XLL.INTENERGY($D$3,"Pq",$L44,0)</f>
        <v>-115.95830649071372</v>
      </c>
      <c r="Q44" s="41">
        <f>_XLL.INTENERGY($D$3,"Pq",$L44,1)</f>
        <v>20.980684430325102</v>
      </c>
      <c r="R44" s="38">
        <f>_XLL.ENTHALPY($D$3,"Pq",$L44,0)</f>
        <v>-115.27156022714964</v>
      </c>
      <c r="S44" s="41">
        <f>_XLL.ENTHALPY($D$3,"Pq",$L44,1)</f>
        <v>39.160145920380444</v>
      </c>
      <c r="T44" s="42">
        <f>_XLL.ENTROPY($D$3,"Pq",$L44,0)</f>
        <v>-0.4324174007332054</v>
      </c>
      <c r="U44" s="43">
        <f>_XLL.ENTROPY($D$3,"Pq",$L44,1)</f>
        <v>0.0040139648629162784</v>
      </c>
    </row>
    <row r="45" spans="1:21" ht="12.75">
      <c r="A45" s="4">
        <f>A44+10</f>
        <v>110</v>
      </c>
      <c r="B45" s="83">
        <f>_XLL.PRESSURE($D$3,"Tq",A45,0)</f>
        <v>15.68363022384397</v>
      </c>
      <c r="C45" s="5">
        <f>_XLL.SPECVOLUME($D$3,"Tq",$A45,0)</f>
        <v>0.00099303423936006</v>
      </c>
      <c r="D45" s="7">
        <f>_XLL.SPECVOLUME($D$3,"Tq",$A45,1)</f>
        <v>0.010801557397232455</v>
      </c>
      <c r="E45" s="8">
        <f>_XLL.INTENERGY($D$3,"Tq",$A45,0)</f>
        <v>-69.22029018946449</v>
      </c>
      <c r="F45" s="9">
        <f>_XLL.INTENERGY($D$3,"Tq",$A45,1)</f>
        <v>40.33160151900709</v>
      </c>
      <c r="G45" s="8">
        <f>_XLL.ENTHALPY($D$3,"Tq",$A45,0)</f>
        <v>-67.66285200849055</v>
      </c>
      <c r="H45" s="9">
        <f>_XLL.ENTHALPY($D$3,"Tq",$A45,1)</f>
        <v>57.272364724989124</v>
      </c>
      <c r="I45" s="10">
        <f>_XLL.ENTROPY($D$3,"Tq",$A45,0)</f>
        <v>-0.3051923852810602</v>
      </c>
      <c r="J45" s="6">
        <f>_XLL.ENTROPY($D$3,"Tq",$A45,1)</f>
        <v>0.020881519804365936</v>
      </c>
      <c r="K45" s="44"/>
      <c r="L45" s="45">
        <v>10</v>
      </c>
      <c r="M45" s="38">
        <f>_XLL.TEMPERATURE($D$3,"Pq",L45,0)</f>
        <v>89.88912537141942</v>
      </c>
      <c r="N45" s="39">
        <f>_XLL.SPECVOLUME($D$3,"Pq",$L45,0)</f>
        <v>0.0008922263286546834</v>
      </c>
      <c r="O45" s="40">
        <f>_XLL.SPECVOLUME($D$3,"Pq",$L45,1)</f>
        <v>0.017941802526388426</v>
      </c>
      <c r="P45" s="38">
        <f>_XLL.INTENERGY($D$3,"Pq",$L45,0)</f>
        <v>-101.91673894923318</v>
      </c>
      <c r="Q45" s="41">
        <f>_XLL.INTENERGY($D$3,"Pq",$L45,1)</f>
        <v>27.386373312399147</v>
      </c>
      <c r="R45" s="38">
        <f>_XLL.ENTHALPY($D$3,"Pq",$L45,0)</f>
        <v>-101.0245126205785</v>
      </c>
      <c r="S45" s="41">
        <f>_XLL.ENTHALPY($D$3,"Pq",$L45,1)</f>
        <v>45.32817583878757</v>
      </c>
      <c r="T45" s="42">
        <f>_XLL.ENTROPY($D$3,"Pq",$L45,0)</f>
        <v>-0.39315977650566347</v>
      </c>
      <c r="U45" s="43">
        <f>_XLL.ENTROPY($D$3,"Pq",$L45,1)</f>
        <v>0.009972222861172974</v>
      </c>
    </row>
    <row r="46" spans="1:21" ht="12.75">
      <c r="A46" s="4">
        <f>A45+10</f>
        <v>120</v>
      </c>
      <c r="B46" s="83">
        <f>_XLL.PRESSURE($D$3,"Tq",A46,0)</f>
        <v>19.284431179572685</v>
      </c>
      <c r="C46" s="5">
        <f>_XLL.SPECVOLUME($D$3,"Tq",$A46,0)</f>
        <v>0.001065774296142483</v>
      </c>
      <c r="D46" s="7">
        <f>_XLL.SPECVOLUME($D$3,"Tq",$A46,1)</f>
        <v>0.00836394892081578</v>
      </c>
      <c r="E46" s="8">
        <f>_XLL.INTENERGY($D$3,"Tq",$A46,0)</f>
        <v>-51.60645878025694</v>
      </c>
      <c r="F46" s="9">
        <f>_XLL.INTENERGY($D$3,"Tq",$A46,1)</f>
        <v>45.85510387141508</v>
      </c>
      <c r="G46" s="8">
        <f>_XLL.ENTHALPY($D$3,"Tq",$A46,0)</f>
        <v>-49.551173673565216</v>
      </c>
      <c r="H46" s="9">
        <f>_XLL.ENTHALPY($D$3,"Tq",$A46,1)</f>
        <v>61.9845036067084</v>
      </c>
      <c r="I46" s="10">
        <f>_XLL.ENTROPY($D$3,"Tq",$A46,0)</f>
        <v>-0.259489093399856</v>
      </c>
      <c r="J46" s="6">
        <f>_XLL.ENTROPY($D$3,"Tq",$A46,1)</f>
        <v>0.024208419712886547</v>
      </c>
      <c r="K46" s="44"/>
      <c r="L46" s="45">
        <v>15</v>
      </c>
      <c r="M46" s="38">
        <f>_XLL.TEMPERATURE($D$3,"Pq",L46,0)</f>
        <v>107.90879471498164</v>
      </c>
      <c r="N46" s="39">
        <f>_XLL.SPECVOLUME($D$3,"Pq",$L46,0)</f>
        <v>0.0009802046280931154</v>
      </c>
      <c r="O46" s="40">
        <f>_XLL.SPECVOLUME($D$3,"Pq",$L46,1)</f>
        <v>0.011387148298538758</v>
      </c>
      <c r="P46" s="38">
        <f>_XLL.INTENERGY($D$3,"Pq",$L46,0)</f>
        <v>-72.77153409964032</v>
      </c>
      <c r="Q46" s="41">
        <f>_XLL.INTENERGY($D$3,"Pq",$L46,1)</f>
        <v>39.08110574795355</v>
      </c>
      <c r="R46" s="38">
        <f>_XLL.ENTHALPY($D$3,"Pq",$L46,0)</f>
        <v>-71.30122715750066</v>
      </c>
      <c r="S46" s="41">
        <f>_XLL.ENTHALPY($D$3,"Pq",$L46,1)</f>
        <v>56.161828195761686</v>
      </c>
      <c r="T46" s="42">
        <f>_XLL.ENTROPY($D$3,"Pq",$L46,0)</f>
        <v>-0.314537783465039</v>
      </c>
      <c r="U46" s="43">
        <f>_XLL.ENTROPY($D$3,"Pq",$L46,1)</f>
        <v>0.01995929971762722</v>
      </c>
    </row>
    <row r="47" spans="1:21" ht="12.75">
      <c r="A47" s="4">
        <f>A46+10</f>
        <v>130</v>
      </c>
      <c r="B47" s="83">
        <f>_XLL.PRESSURE($D$3,"Tq",A47,0)</f>
        <v>23.478931604392827</v>
      </c>
      <c r="C47" s="5">
        <f>_XLL.SPECVOLUME($D$3,"Tq",$A47,0)</f>
        <v>0.0011665941754391786</v>
      </c>
      <c r="D47" s="7">
        <f>_XLL.SPECVOLUME($D$3,"Tq",$A47,1)</f>
        <v>0.0064002086193480105</v>
      </c>
      <c r="E47" s="8">
        <f>_XLL.INTENERGY($D$3,"Tq",$A47,0)</f>
        <v>-32.62555116399112</v>
      </c>
      <c r="F47" s="9">
        <f>_XLL.INTENERGY($D$3,"Tq",$A47,1)</f>
        <v>50.29876656943136</v>
      </c>
      <c r="G47" s="8">
        <f>_XLL.ENTHALPY($D$3,"Tq",$A47,0)</f>
        <v>-29.886512678469167</v>
      </c>
      <c r="H47" s="9">
        <f>_XLL.ENTHALPY($D$3,"Tq",$A47,1)</f>
        <v>65.32577261218309</v>
      </c>
      <c r="I47" s="10">
        <f>_XLL.ENTROPY($D$3,"Tq",$A47,0)</f>
        <v>-0.2112798231480537</v>
      </c>
      <c r="J47" s="6">
        <f>_XLL.ENTROPY($D$3,"Tq",$A47,1)</f>
        <v>0.024891044495883155</v>
      </c>
      <c r="K47" s="44"/>
      <c r="L47" s="45">
        <f>L46+5</f>
        <v>20</v>
      </c>
      <c r="M47" s="38">
        <f>_XLL.TEMPERATURE($D$3,"Pq",L47,0)</f>
        <v>121.8155005282747</v>
      </c>
      <c r="N47" s="39">
        <f>_XLL.SPECVOLUME($D$3,"Pq",$L47,0)</f>
        <v>0.0010815178658591786</v>
      </c>
      <c r="O47" s="40">
        <f>_XLL.SPECVOLUME($D$3,"Pq",$L47,1)</f>
        <v>0.00797681676834478</v>
      </c>
      <c r="P47" s="38">
        <f>_XLL.INTENERGY($D$3,"Pq",$L47,0)</f>
        <v>-48.27808828265684</v>
      </c>
      <c r="Q47" s="41">
        <f>_XLL.INTENERGY($D$3,"Pq",$L47,1)</f>
        <v>46.75825829678784</v>
      </c>
      <c r="R47" s="38">
        <f>_XLL.ENTHALPY($D$3,"Pq",$L47,0)</f>
        <v>-46.11505255093848</v>
      </c>
      <c r="S47" s="41">
        <f>_XLL.ENTHALPY($D$3,"Pq",$L47,1)</f>
        <v>62.7118918334774</v>
      </c>
      <c r="T47" s="42">
        <f>_XLL.ENTROPY($D$3,"Pq",$L47,0)</f>
        <v>-0.2509642397425683</v>
      </c>
      <c r="U47" s="43">
        <f>_XLL.ENTROPY($D$3,"Pq",$L47,1)</f>
        <v>0.02457107723792392</v>
      </c>
    </row>
    <row r="48" spans="1:21" ht="12.75">
      <c r="A48" s="4">
        <f>A47+10</f>
        <v>140</v>
      </c>
      <c r="B48" s="83">
        <f>_XLL.PRESSURE($D$3,"Tq",A48,0)</f>
        <v>28.332102052612115</v>
      </c>
      <c r="C48" s="5">
        <f>_XLL.SPECVOLUME($D$3,"Tq",$A48,0)</f>
        <v>0.0013227038564275885</v>
      </c>
      <c r="D48" s="7">
        <f>_XLL.SPECVOLUME($D$3,"Tq",$A48,1)</f>
        <v>0.004760845957055985</v>
      </c>
      <c r="E48" s="8">
        <f>_XLL.INTENERGY($D$3,"Tq",$A48,0)</f>
        <v>-11.410391704193717</v>
      </c>
      <c r="F48" s="9">
        <f>_XLL.INTENERGY($D$3,"Tq",$A48,1)</f>
        <v>52.79105911007968</v>
      </c>
      <c r="G48" s="8">
        <f>_XLL.ENTHALPY($D$3,"Tq",$A48,0)</f>
        <v>-7.662893639624713</v>
      </c>
      <c r="H48" s="9">
        <f>_XLL.ENTHALPY($D$3,"Tq",$A48,1)</f>
        <v>66.27953646128728</v>
      </c>
      <c r="I48" s="10">
        <f>_XLL.ENTROPY($D$3,"Tq",$A48,0)</f>
        <v>-0.1583181255369267</v>
      </c>
      <c r="J48" s="6">
        <f>_XLL.ENTROPY($D$3,"Tq",$A48,1)</f>
        <v>0.020654233414816325</v>
      </c>
      <c r="K48" s="44"/>
      <c r="L48" s="45">
        <f>L47+5</f>
        <v>25</v>
      </c>
      <c r="M48" s="38">
        <f>_XLL.TEMPERATURE($D$3,"Pq",L48,0)</f>
        <v>133.29085466558917</v>
      </c>
      <c r="N48" s="39">
        <f>_XLL.SPECVOLUME($D$3,"Pq",$L48,0)</f>
        <v>0.0012095816859918635</v>
      </c>
      <c r="O48" s="40">
        <f>_XLL.SPECVOLUME($D$3,"Pq",$L48,1)</f>
        <v>0.005832110209976281</v>
      </c>
      <c r="P48" s="38">
        <f>_XLL.INTENERGY($D$3,"Pq",$L48,0)</f>
        <v>-25.960099831269183</v>
      </c>
      <c r="Q48" s="41">
        <f>_XLL.INTENERGY($D$3,"Pq",$L48,1)</f>
        <v>51.404065481803634</v>
      </c>
      <c r="R48" s="38">
        <f>_XLL.ENTHALPY($D$3,"Pq",$L48,0)</f>
        <v>-22.936145616289526</v>
      </c>
      <c r="S48" s="41">
        <f>_XLL.ENTHALPY($D$3,"Pq",$L48,1)</f>
        <v>65.98434100674433</v>
      </c>
      <c r="T48" s="42">
        <f>_XLL.ENTROPY($D$3,"Pq",$L48,0)</f>
        <v>-0.19455642353691283</v>
      </c>
      <c r="U48" s="43">
        <f>_XLL.ENTROPY($D$3,"Pq",$L48,1)</f>
        <v>0.024221993057542333</v>
      </c>
    </row>
    <row r="49" spans="1:21" ht="12.75">
      <c r="A49" s="13">
        <f>A48+10</f>
        <v>150</v>
      </c>
      <c r="B49" s="13">
        <f>_XLL.PRESSURE($D$3,"Tq",A49,0)</f>
        <v>33.91443660555991</v>
      </c>
      <c r="C49" s="14">
        <f>_XLL.SPECVOLUME($D$3,"Tq",$A49,0)</f>
        <v>0.0016471434655528673</v>
      </c>
      <c r="D49" s="15">
        <f>_XLL.SPECVOLUME($D$3,"Tq",$A49,1)</f>
        <v>0.0032438828959794413</v>
      </c>
      <c r="E49" s="16">
        <f>_XLL.INTENERGY($D$3,"Tq",$A49,0)</f>
        <v>15.215975404794149</v>
      </c>
      <c r="F49" s="17">
        <f>_XLL.INTENERGY($D$3,"Tq",$A49,1)</f>
        <v>50.1510974202422</v>
      </c>
      <c r="G49" s="16">
        <f>_XLL.ENTHALPY($D$3,"Tq",$A49,0)</f>
        <v>20.802169669069645</v>
      </c>
      <c r="H49" s="17">
        <f>_XLL.ENTHALPY($D$3,"Tq",$A49,1)</f>
        <v>61.15254350339768</v>
      </c>
      <c r="I49" s="18">
        <f>_XLL.ENTROPY($D$3,"Tq",$A49,0)</f>
        <v>-0.092243518316438</v>
      </c>
      <c r="J49" s="19">
        <f>_XLL.ENTROPY($D$3,"Tq",$A49,1)</f>
        <v>0.0031136217859568083</v>
      </c>
      <c r="K49" s="44"/>
      <c r="L49" s="13">
        <f>L48+5</f>
        <v>30</v>
      </c>
      <c r="M49" s="16">
        <f>_XLL.TEMPERATURE($D$3,"Pq",L49,0)</f>
        <v>143.13461304535093</v>
      </c>
      <c r="N49" s="14">
        <f>_XLL.SPECVOLUME($D$3,"Pq",$L49,0)</f>
        <v>0.0013940255495519228</v>
      </c>
      <c r="O49" s="15">
        <f>_XLL.SPECVOLUME($D$3,"Pq",$L49,1)</f>
        <v>0.004287911882564567</v>
      </c>
      <c r="P49" s="16">
        <f>_XLL.INTENERGY($D$3,"Pq",$L49,0)</f>
        <v>-3.97680984823792</v>
      </c>
      <c r="Q49" s="17">
        <f>_XLL.INTENERGY($D$3,"Pq",$L49,1)</f>
        <v>52.84644479533358</v>
      </c>
      <c r="R49" s="16">
        <f>_XLL.ENTHALPY($D$3,"Pq",$L49,0)</f>
        <v>0.20526680041784826</v>
      </c>
      <c r="S49" s="17">
        <f>_XLL.ENTHALPY($D$3,"Pq",$L49,1)</f>
        <v>65.71018044302728</v>
      </c>
      <c r="T49" s="18">
        <f>_XLL.ENTROPY($D$3,"Pq",$L49,0)</f>
        <v>-0.1398924462148265</v>
      </c>
      <c r="U49" s="19">
        <f>_XLL.ENTROPY($D$3,"Pq",$L49,1)</f>
        <v>0.017463630829207134</v>
      </c>
    </row>
    <row r="50" spans="1:21" ht="12.75">
      <c r="A50" s="20">
        <f>_XLL.TCRIT(D3)</f>
        <v>154.05</v>
      </c>
      <c r="B50" s="20">
        <f>_XLL.PRESSURE($D$3,"Tq",A50,0)</f>
        <v>36.4</v>
      </c>
      <c r="C50" s="21">
        <f>_XLL.SPECVOLUME($D$3,"Tq",$A50,0)</f>
        <v>0.002264927280367885</v>
      </c>
      <c r="D50" s="22">
        <f>_XLL.SPECVOLUME($D$3,"Tq",$A50,1)</f>
        <v>0.002264927280367885</v>
      </c>
      <c r="E50" s="23">
        <f>_XLL.INTENERGY($D$3,"Tq",$A50,0)</f>
        <v>38.09470958166059</v>
      </c>
      <c r="F50" s="24">
        <f>_XLL.INTENERGY($D$3,"Tq",$A50,1)</f>
        <v>38.09470958166059</v>
      </c>
      <c r="G50" s="23">
        <f>_XLL.ENTHALPY($D$3,"Tq",$A50,0)</f>
        <v>46.33904488219968</v>
      </c>
      <c r="H50" s="24">
        <f>_XLL.ENTHALPY($D$3,"Tq",$A50,1)</f>
        <v>46.33904488219968</v>
      </c>
      <c r="I50" s="25">
        <f>_XLL.ENTROPY($D$3,"Tq",$A50,0)</f>
        <v>-0.03332870543438587</v>
      </c>
      <c r="J50" s="26">
        <f>_XLL.ENTROPY($D$3,"Tq",$A50,1)</f>
        <v>-0.03332870543438587</v>
      </c>
      <c r="K50" s="44"/>
      <c r="L50" s="20">
        <f>_XLL.PCRIT(D3)</f>
        <v>36.4</v>
      </c>
      <c r="M50" s="23">
        <f>_XLL.TEMPERATURE($D$3,"Pq",L50,0)</f>
        <v>154.05</v>
      </c>
      <c r="N50" s="21">
        <f>_XLL.SPECVOLUME($D$3,"Pq",$L50,0)</f>
        <v>0.002264927280367885</v>
      </c>
      <c r="O50" s="22">
        <f>_XLL.SPECVOLUME($D$3,"Pq",$L50,1)</f>
        <v>0.002264927280367885</v>
      </c>
      <c r="P50" s="23">
        <f>_XLL.INTENERGY($D$3,"Pq",$L50,0)</f>
        <v>38.09470958166059</v>
      </c>
      <c r="Q50" s="24">
        <f>_XLL.INTENERGY($D$3,"Pq",$L50,1)</f>
        <v>38.09470958166059</v>
      </c>
      <c r="R50" s="23">
        <f>_XLL.ENTHALPY($D$3,"Pq",$L50,0)</f>
        <v>46.33904488219968</v>
      </c>
      <c r="S50" s="24">
        <f>_XLL.ENTHALPY($D$3,"Pq",$L50,1)</f>
        <v>46.33904488219968</v>
      </c>
      <c r="T50" s="25">
        <f>_XLL.ENTROPY($D$3,"Pq",$L50,0)</f>
        <v>-0.03332870543438587</v>
      </c>
      <c r="U50" s="26">
        <f>_XLL.ENTROPY($D$3,"Pq",$L50,1)</f>
        <v>-0.03332870543438587</v>
      </c>
    </row>
  </sheetData>
  <sheetProtection/>
  <mergeCells count="8">
    <mergeCell ref="C5:D5"/>
    <mergeCell ref="E5:F5"/>
    <mergeCell ref="G5:H5"/>
    <mergeCell ref="I5:J5"/>
    <mergeCell ref="N5:O5"/>
    <mergeCell ref="P5:Q5"/>
    <mergeCell ref="R5:S5"/>
    <mergeCell ref="T5:U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10.140625" style="0" customWidth="1"/>
    <col min="2" max="2" width="9.421875" style="0" customWidth="1"/>
    <col min="6" max="6" width="7.7109375" style="0" customWidth="1"/>
    <col min="8" max="8" width="9.140625" style="0" customWidth="1"/>
  </cols>
  <sheetData>
    <row r="1" ht="18">
      <c r="A1" s="2" t="s">
        <v>34</v>
      </c>
    </row>
    <row r="3" spans="3:4" ht="12.75">
      <c r="C3" s="3" t="s">
        <v>12</v>
      </c>
      <c r="D3" s="1" t="str">
        <f>_XLL.SETFLUID("StanMix","R245fa")</f>
        <v>StanMix, R245fa</v>
      </c>
    </row>
    <row r="4" spans="1:5" s="44" customFormat="1" ht="11.25">
      <c r="A4" s="46"/>
      <c r="B4" s="27"/>
      <c r="C4" s="47"/>
      <c r="D4" s="47"/>
      <c r="E4" s="47"/>
    </row>
    <row r="5" spans="1:23" s="44" customFormat="1" ht="22.5">
      <c r="A5" s="36" t="s">
        <v>28</v>
      </c>
      <c r="B5" s="36" t="s">
        <v>8</v>
      </c>
      <c r="C5" s="36" t="s">
        <v>11</v>
      </c>
      <c r="D5" s="36" t="s">
        <v>23</v>
      </c>
      <c r="E5" s="36" t="s">
        <v>6</v>
      </c>
      <c r="G5" s="36" t="s">
        <v>28</v>
      </c>
      <c r="H5" s="36" t="s">
        <v>8</v>
      </c>
      <c r="I5" s="36" t="s">
        <v>11</v>
      </c>
      <c r="J5" s="36" t="s">
        <v>23</v>
      </c>
      <c r="K5" s="36" t="s">
        <v>6</v>
      </c>
      <c r="M5" s="36" t="s">
        <v>28</v>
      </c>
      <c r="N5" s="36" t="s">
        <v>8</v>
      </c>
      <c r="O5" s="36" t="s">
        <v>11</v>
      </c>
      <c r="P5" s="36" t="s">
        <v>23</v>
      </c>
      <c r="Q5" s="36" t="s">
        <v>6</v>
      </c>
      <c r="S5" s="36" t="s">
        <v>28</v>
      </c>
      <c r="T5" s="36" t="s">
        <v>8</v>
      </c>
      <c r="U5" s="36" t="s">
        <v>11</v>
      </c>
      <c r="V5" s="36" t="s">
        <v>23</v>
      </c>
      <c r="W5" s="36" t="s">
        <v>6</v>
      </c>
    </row>
    <row r="6" spans="1:23" s="44" customFormat="1" ht="11.25">
      <c r="A6" s="37" t="s">
        <v>3</v>
      </c>
      <c r="B6" s="37" t="s">
        <v>4</v>
      </c>
      <c r="C6" s="37" t="s">
        <v>1</v>
      </c>
      <c r="D6" s="37" t="s">
        <v>1</v>
      </c>
      <c r="E6" s="37" t="s">
        <v>7</v>
      </c>
      <c r="G6" s="37" t="s">
        <v>3</v>
      </c>
      <c r="H6" s="37" t="s">
        <v>4</v>
      </c>
      <c r="I6" s="37" t="s">
        <v>1</v>
      </c>
      <c r="J6" s="37" t="s">
        <v>1</v>
      </c>
      <c r="K6" s="37" t="s">
        <v>7</v>
      </c>
      <c r="M6" s="37" t="s">
        <v>3</v>
      </c>
      <c r="N6" s="37" t="s">
        <v>4</v>
      </c>
      <c r="O6" s="37" t="s">
        <v>1</v>
      </c>
      <c r="P6" s="37" t="s">
        <v>1</v>
      </c>
      <c r="Q6" s="37" t="s">
        <v>7</v>
      </c>
      <c r="S6" s="37" t="s">
        <v>3</v>
      </c>
      <c r="T6" s="37" t="s">
        <v>4</v>
      </c>
      <c r="U6" s="37" t="s">
        <v>1</v>
      </c>
      <c r="V6" s="37" t="s">
        <v>1</v>
      </c>
      <c r="W6" s="37" t="s">
        <v>7</v>
      </c>
    </row>
    <row r="7" spans="1:23" s="44" customFormat="1" ht="11.25">
      <c r="A7" s="37" t="s">
        <v>13</v>
      </c>
      <c r="B7" s="37" t="s">
        <v>22</v>
      </c>
      <c r="C7" s="37" t="s">
        <v>27</v>
      </c>
      <c r="D7" s="37" t="s">
        <v>26</v>
      </c>
      <c r="E7" s="37" t="s">
        <v>25</v>
      </c>
      <c r="G7" s="37" t="s">
        <v>13</v>
      </c>
      <c r="H7" s="37" t="s">
        <v>22</v>
      </c>
      <c r="I7" s="37" t="s">
        <v>27</v>
      </c>
      <c r="J7" s="37" t="s">
        <v>26</v>
      </c>
      <c r="K7" s="37" t="s">
        <v>25</v>
      </c>
      <c r="M7" s="37" t="s">
        <v>13</v>
      </c>
      <c r="N7" s="37" t="s">
        <v>22</v>
      </c>
      <c r="O7" s="37" t="s">
        <v>27</v>
      </c>
      <c r="P7" s="37" t="s">
        <v>26</v>
      </c>
      <c r="Q7" s="37" t="s">
        <v>25</v>
      </c>
      <c r="S7" s="37" t="s">
        <v>13</v>
      </c>
      <c r="T7" s="37" t="s">
        <v>22</v>
      </c>
      <c r="U7" s="37" t="s">
        <v>27</v>
      </c>
      <c r="V7" s="37" t="s">
        <v>26</v>
      </c>
      <c r="W7" s="37" t="s">
        <v>25</v>
      </c>
    </row>
    <row r="8" spans="1:23" s="44" customFormat="1" ht="11.25">
      <c r="A8" s="35" t="s">
        <v>32</v>
      </c>
      <c r="B8" s="47">
        <v>0.05</v>
      </c>
      <c r="C8" s="48" t="s">
        <v>31</v>
      </c>
      <c r="D8" s="47">
        <f>B8/10</f>
        <v>0.005</v>
      </c>
      <c r="E8" s="49" t="s">
        <v>33</v>
      </c>
      <c r="G8" s="35" t="s">
        <v>32</v>
      </c>
      <c r="H8" s="47">
        <v>0.43</v>
      </c>
      <c r="I8" s="48" t="s">
        <v>31</v>
      </c>
      <c r="J8" s="47">
        <f>H8/10</f>
        <v>0.043</v>
      </c>
      <c r="K8" s="49" t="s">
        <v>33</v>
      </c>
      <c r="M8" s="35" t="s">
        <v>32</v>
      </c>
      <c r="N8" s="47">
        <v>0.7</v>
      </c>
      <c r="O8" s="48" t="s">
        <v>31</v>
      </c>
      <c r="P8" s="47">
        <f>N8/10</f>
        <v>0.06999999999999999</v>
      </c>
      <c r="Q8" s="49" t="s">
        <v>33</v>
      </c>
      <c r="S8" s="35" t="s">
        <v>32</v>
      </c>
      <c r="T8" s="50">
        <v>1</v>
      </c>
      <c r="U8" s="48" t="s">
        <v>31</v>
      </c>
      <c r="V8" s="47">
        <f>T8/10</f>
        <v>0.1</v>
      </c>
      <c r="W8" s="49" t="s">
        <v>33</v>
      </c>
    </row>
    <row r="9" spans="1:23" s="44" customFormat="1" ht="12.75">
      <c r="A9" s="35" t="s">
        <v>29</v>
      </c>
      <c r="B9" s="51">
        <f>_XLL.TEMPERATURE($D$3,"Pq",B8,0)</f>
        <v>-43.391204843584916</v>
      </c>
      <c r="C9" s="46" t="s">
        <v>3</v>
      </c>
      <c r="D9" s="49"/>
      <c r="E9" s="46"/>
      <c r="G9" s="35" t="s">
        <v>29</v>
      </c>
      <c r="H9" s="51">
        <f>_XLL.TEMPERATURE($D$3,"Pq",H8,0)</f>
        <v>-5.133319767315243</v>
      </c>
      <c r="I9" s="46" t="s">
        <v>3</v>
      </c>
      <c r="J9" s="49"/>
      <c r="K9" s="46"/>
      <c r="M9" s="35" t="s">
        <v>29</v>
      </c>
      <c r="N9" s="51">
        <f>_XLL.TEMPERATURE($D$3,"Pq",N8,0)</f>
        <v>5.771151524338848</v>
      </c>
      <c r="O9" s="46" t="s">
        <v>3</v>
      </c>
      <c r="P9" s="49"/>
      <c r="Q9" s="46"/>
      <c r="S9" s="35" t="s">
        <v>29</v>
      </c>
      <c r="T9" s="51">
        <f>_XLL.TEMPERATURE($D$3,"Pq",T8,0)</f>
        <v>14.441134868003815</v>
      </c>
      <c r="U9" s="46" t="s">
        <v>3</v>
      </c>
      <c r="V9" s="49"/>
      <c r="W9" s="46"/>
    </row>
    <row r="10" spans="1:23" s="44" customFormat="1" ht="11.25">
      <c r="A10" s="80" t="s">
        <v>30</v>
      </c>
      <c r="B10" s="53">
        <f>_XLL.SPECVOLUME($D$3,"Pq",$B$8,1)</f>
        <v>2.841003456789401</v>
      </c>
      <c r="C10" s="54">
        <f>_XLL.INTENERGY($D$3,"Pq",$B$8,1)</f>
        <v>-68.71104421651913</v>
      </c>
      <c r="D10" s="54">
        <f>_XLL.ENTHALPY($D$3,"Pq",$B$8,1)</f>
        <v>-54.506026932572134</v>
      </c>
      <c r="E10" s="55">
        <f>_XLL.ENTROPY($D$3,"Pq",$B$8,1)</f>
        <v>-0.02098329371412704</v>
      </c>
      <c r="G10" s="80" t="s">
        <v>30</v>
      </c>
      <c r="H10" s="56">
        <f>_XLL.SPECVOLUME($D$3,"Pq",$H$8,1)</f>
        <v>0.379534976856429</v>
      </c>
      <c r="I10" s="54">
        <f>_XLL.INTENERGY($D$3,"Pq",$H$8,1)</f>
        <v>-42.227791548953334</v>
      </c>
      <c r="J10" s="54">
        <f>_XLL.ENTHALPY($D$3,"Pq",$H$8,1)</f>
        <v>-25.90778754412689</v>
      </c>
      <c r="K10" s="55">
        <f>_XLL.ENTROPY($D$3,"Pq",$H$8,1)</f>
        <v>-0.03824814650161741</v>
      </c>
      <c r="M10" s="80" t="s">
        <v>30</v>
      </c>
      <c r="N10" s="53">
        <f>_XLL.SPECVOLUME($D$3,"Pq",$N$8,1)</f>
        <v>0.2405188447937567</v>
      </c>
      <c r="O10" s="54">
        <f>_XLL.INTENERGY($D$3,"Pq",$N$8,1)</f>
        <v>-34.32270550584327</v>
      </c>
      <c r="P10" s="54">
        <f>_XLL.ENTHALPY($D$3,"Pq",$N$8,1)</f>
        <v>-17.486386370280297</v>
      </c>
      <c r="Q10" s="55">
        <f>_XLL.ENTROPY($D$3,"Pq",$N$8,1)</f>
        <v>-0.037001457116594715</v>
      </c>
      <c r="S10" s="80" t="s">
        <v>30</v>
      </c>
      <c r="T10" s="56">
        <f>_XLL.SPECVOLUME($D$3,"Pq",$T$8,1)</f>
        <v>0.17206570206189573</v>
      </c>
      <c r="U10" s="54">
        <f>_XLL.INTENERGY($D$3,"Pq",$T$8,1)</f>
        <v>-27.956834005189098</v>
      </c>
      <c r="V10" s="54">
        <f>_XLL.ENTHALPY($D$3,"Pq",$T$8,1)</f>
        <v>-10.750263798999528</v>
      </c>
      <c r="W10" s="55">
        <f>_XLL.ENTROPY($D$3,"Pq",$T$8,1)</f>
        <v>-0.03465782028422837</v>
      </c>
    </row>
    <row r="11" spans="1:23" s="44" customFormat="1" ht="11.25">
      <c r="A11" s="13">
        <v>-30</v>
      </c>
      <c r="B11" s="57">
        <f>_XLL.SPECVOLUME($D$3,"PT",$B$8,$A11)</f>
        <v>3.007924861589601</v>
      </c>
      <c r="C11" s="58">
        <f>_XLL.INTENERGY($D$3,"PT",$B$8,$A11)</f>
        <v>-59.60516679535804</v>
      </c>
      <c r="D11" s="58">
        <f>_XLL.ENTHALPY($D$3,"PT",$B$8,$A11)</f>
        <v>-44.565542487410035</v>
      </c>
      <c r="E11" s="19">
        <f>_XLL.ENTROPY($D$3,"PT",$B$8,$A11)</f>
        <v>0.021060584497734337</v>
      </c>
      <c r="G11" s="13">
        <v>0</v>
      </c>
      <c r="H11" s="15">
        <f>_XLL.SPECVOLUME($D$3,"PT",$H$8,$G11)</f>
        <v>0.3871751326546047</v>
      </c>
      <c r="I11" s="58">
        <f>_XLL.INTENERGY($D$3,"PT",$H$8,$G11)</f>
        <v>-38.382795353455194</v>
      </c>
      <c r="J11" s="58">
        <f>_XLL.ENTHALPY($D$3,"PT",$H$8,$G11)</f>
        <v>-21.734264649307192</v>
      </c>
      <c r="K11" s="19">
        <f>_XLL.ENTROPY($D$3,"PT",$H$8,$G11)</f>
        <v>-0.02282380540571148</v>
      </c>
      <c r="M11" s="13">
        <v>10</v>
      </c>
      <c r="N11" s="57">
        <f>_XLL.SPECVOLUME($D$3,"PT",$N$8,$M11)</f>
        <v>0.24444729990169758</v>
      </c>
      <c r="O11" s="58">
        <f>_XLL.INTENERGY($D$3,"PT",$N$8,$M11)</f>
        <v>-31.064794916689625</v>
      </c>
      <c r="P11" s="58">
        <f>_XLL.ENTHALPY($D$3,"PT",$N$8,$M11)</f>
        <v>-13.953483923570792</v>
      </c>
      <c r="Q11" s="19">
        <f>_XLL.ENTROPY($D$3,"PT",$N$8,$M11)</f>
        <v>-0.024430351468715472</v>
      </c>
      <c r="S11" s="13">
        <v>20</v>
      </c>
      <c r="T11" s="15">
        <f>_XLL.SPECVOLUME($D$3,"PT",$T$8,$S11)</f>
        <v>0.17573884902294543</v>
      </c>
      <c r="U11" s="58">
        <f>_XLL.INTENERGY($D$3,"PT",$T$8,$S11)</f>
        <v>-23.56807721761265</v>
      </c>
      <c r="V11" s="58">
        <f>_XLL.ENTHALPY($D$3,"PT",$T$8,$S11)</f>
        <v>-5.9941923153181085</v>
      </c>
      <c r="W11" s="19">
        <f>_XLL.ENTROPY($D$3,"PT",$T$8,$S11)</f>
        <v>-0.018278308093110936</v>
      </c>
    </row>
    <row r="12" spans="1:23" s="44" customFormat="1" ht="11.25">
      <c r="A12" s="13">
        <v>-20</v>
      </c>
      <c r="B12" s="57">
        <f>_XLL.SPECVOLUME($D$3,"PT",$B$8,$A12)</f>
        <v>3.132510873987602</v>
      </c>
      <c r="C12" s="58">
        <f>_XLL.INTENERGY($D$3,"PT",$B$8,$A12)</f>
        <v>-52.57387755697654</v>
      </c>
      <c r="D12" s="58">
        <f>_XLL.ENTHALPY($D$3,"PT",$B$8,$A12)</f>
        <v>-36.911323187038526</v>
      </c>
      <c r="E12" s="19">
        <f>_XLL.ENTROPY($D$3,"PT",$B$8,$A12)</f>
        <v>0.05190723370302961</v>
      </c>
      <c r="G12" s="13">
        <v>10</v>
      </c>
      <c r="H12" s="15">
        <f>_XLL.SPECVOLUME($D$3,"PT",$H$8,$G12)</f>
        <v>0.40202881016074765</v>
      </c>
      <c r="I12" s="58">
        <f>_XLL.INTENERGY($D$3,"PT",$H$8,$G12)</f>
        <v>-30.74948383951711</v>
      </c>
      <c r="J12" s="58">
        <f>_XLL.ENTHALPY($D$3,"PT",$H$8,$G12)</f>
        <v>-13.462245002604964</v>
      </c>
      <c r="K12" s="19">
        <f>_XLL.ENTROPY($D$3,"PT",$H$8,$G12)</f>
        <v>0.006916806181053414</v>
      </c>
      <c r="M12" s="13">
        <v>20</v>
      </c>
      <c r="N12" s="57">
        <f>_XLL.SPECVOLUME($D$3,"PT",$N$8,$M12)</f>
        <v>0.2537109343061706</v>
      </c>
      <c r="O12" s="58">
        <f>_XLL.INTENERGY($D$3,"PT",$N$8,$M12)</f>
        <v>-23.228669916155322</v>
      </c>
      <c r="P12" s="58">
        <f>_XLL.ENTHALPY($D$3,"PT",$N$8,$M12)</f>
        <v>-5.468904514723383</v>
      </c>
      <c r="Q12" s="19">
        <f>_XLL.ENTROPY($D$3,"PT",$N$8,$M12)</f>
        <v>0.005015779585341575</v>
      </c>
      <c r="S12" s="13">
        <v>30</v>
      </c>
      <c r="T12" s="15">
        <f>_XLL.SPECVOLUME($D$3,"PT",$T$8,$S12)</f>
        <v>0.182319846638677</v>
      </c>
      <c r="U12" s="58">
        <f>_XLL.INTENERGY($D$3,"PT",$T$8,$S12)</f>
        <v>-15.531072554831766</v>
      </c>
      <c r="V12" s="58">
        <f>_XLL.ENTHALPY($D$3,"PT",$T$8,$S12)</f>
        <v>2.7009121090359334</v>
      </c>
      <c r="W12" s="19">
        <f>_XLL.ENTROPY($D$3,"PT",$T$8,$S12)</f>
        <v>0.010886274722261353</v>
      </c>
    </row>
    <row r="13" spans="1:23" s="44" customFormat="1" ht="11.25">
      <c r="A13" s="4">
        <v>-10</v>
      </c>
      <c r="B13" s="59">
        <f>_XLL.SPECVOLUME($D$3,"PT",$B$8,$A13)</f>
        <v>3.257049588864701</v>
      </c>
      <c r="C13" s="60">
        <f>_XLL.INTENERGY($D$3,"PT",$B$8,$A13)</f>
        <v>-45.34709228419855</v>
      </c>
      <c r="D13" s="60">
        <f>_XLL.ENTHALPY($D$3,"PT",$B$8,$A13)</f>
        <v>-29.06184433987504</v>
      </c>
      <c r="E13" s="6">
        <f>_XLL.ENTROPY($D$3,"PT",$B$8,$A13)</f>
        <v>0.08231526596409512</v>
      </c>
      <c r="G13" s="4">
        <v>20</v>
      </c>
      <c r="H13" s="61">
        <f>_XLL.SPECVOLUME($D$3,"PT",$H$8,$G13)</f>
        <v>0.4168469999735443</v>
      </c>
      <c r="I13" s="62">
        <f>_XLL.INTENERGY($D$3,"PT",$H$8,$G13)</f>
        <v>-22.928734979403984</v>
      </c>
      <c r="J13" s="62">
        <f>_XLL.ENTHALPY($D$3,"PT",$H$8,$G13)</f>
        <v>-5.004313980541577</v>
      </c>
      <c r="K13" s="63">
        <f>_XLL.ENTROPY($D$3,"PT",$H$8,$G13)</f>
        <v>0.036270423471704734</v>
      </c>
      <c r="M13" s="4">
        <v>30</v>
      </c>
      <c r="N13" s="59">
        <f>_XLL.SPECVOLUME($D$3,"PT",$N$8,$M13)</f>
        <v>0.2629414799610033</v>
      </c>
      <c r="O13" s="60">
        <f>_XLL.INTENERGY($D$3,"PT",$N$8,$M13)</f>
        <v>-15.208285549877635</v>
      </c>
      <c r="P13" s="60">
        <f>_XLL.ENTHALPY($D$3,"PT",$N$8,$M13)</f>
        <v>3.1976180473925937</v>
      </c>
      <c r="Q13" s="6">
        <f>_XLL.ENTROPY($D$3,"PT",$N$8,$M13)</f>
        <v>0.034084465339161235</v>
      </c>
      <c r="S13" s="4">
        <v>40</v>
      </c>
      <c r="T13" s="61">
        <f>_XLL.SPECVOLUME($D$3,"PT",$T$8,$S13)</f>
        <v>0.18886995841155488</v>
      </c>
      <c r="U13" s="62">
        <f>_XLL.INTENERGY($D$3,"PT",$T$8,$S13)</f>
        <v>-7.312998376248828</v>
      </c>
      <c r="V13" s="62">
        <f>_XLL.ENTHALPY($D$3,"PT",$T$8,$S13)</f>
        <v>11.57399746490666</v>
      </c>
      <c r="W13" s="63">
        <f>_XLL.ENTROPY($D$3,"PT",$T$8,$S13)</f>
        <v>0.03968194095443527</v>
      </c>
    </row>
    <row r="14" spans="1:23" s="44" customFormat="1" ht="11.25">
      <c r="A14" s="4">
        <v>0</v>
      </c>
      <c r="B14" s="59">
        <f>_XLL.SPECVOLUME($D$3,"PT",$B$8,$A14)</f>
        <v>3.381546573563198</v>
      </c>
      <c r="C14" s="60">
        <f>_XLL.INTENERGY($D$3,"PT",$B$8,$A14)</f>
        <v>-37.926930418378724</v>
      </c>
      <c r="D14" s="60">
        <f>_XLL.ENTHALPY($D$3,"PT",$B$8,$A14)</f>
        <v>-21.019197550562737</v>
      </c>
      <c r="E14" s="6">
        <f>_XLL.ENTROPY($D$3,"PT",$B$8,$A14)</f>
        <v>0.11230960457666345</v>
      </c>
      <c r="G14" s="4">
        <v>30</v>
      </c>
      <c r="H14" s="61">
        <f>_XLL.SPECVOLUME($D$3,"PT",$H$8,$G14)</f>
        <v>0.4316337119845633</v>
      </c>
      <c r="I14" s="62">
        <f>_XLL.INTENERGY($D$3,"PT",$H$8,$G14)</f>
        <v>-14.92249217497874</v>
      </c>
      <c r="J14" s="62">
        <f>_XLL.ENTHALPY($D$3,"PT",$H$8,$G14)</f>
        <v>3.6377574403574826</v>
      </c>
      <c r="K14" s="63">
        <f>_XLL.ENTROPY($D$3,"PT",$H$8,$G14)</f>
        <v>0.06525707270794007</v>
      </c>
      <c r="M14" s="4">
        <v>40</v>
      </c>
      <c r="N14" s="59">
        <f>_XLL.SPECVOLUME($D$3,"PT",$N$8,$M14)</f>
        <v>0.2721426898094184</v>
      </c>
      <c r="O14" s="60">
        <f>_XLL.INTENERGY($D$3,"PT",$N$8,$M14)</f>
        <v>-7.005468750256854</v>
      </c>
      <c r="P14" s="60">
        <f>_XLL.ENTHALPY($D$3,"PT",$N$8,$M14)</f>
        <v>12.044519536402435</v>
      </c>
      <c r="Q14" s="6">
        <f>_XLL.ENTROPY($D$3,"PT",$N$8,$M14)</f>
        <v>0.06279513326990997</v>
      </c>
      <c r="S14" s="4">
        <v>50</v>
      </c>
      <c r="T14" s="61">
        <f>_XLL.SPECVOLUME($D$3,"PT",$T$8,$S14)</f>
        <v>0.1953926991192238</v>
      </c>
      <c r="U14" s="62">
        <f>_XLL.INTENERGY($D$3,"PT",$T$8,$S14)</f>
        <v>1.0844380980775439</v>
      </c>
      <c r="V14" s="62">
        <f>_XLL.ENTHALPY($D$3,"PT",$T$8,$S14)</f>
        <v>20.623708009999927</v>
      </c>
      <c r="W14" s="63">
        <f>_XLL.ENTROPY($D$3,"PT",$T$8,$S14)</f>
        <v>0.06812762658754952</v>
      </c>
    </row>
    <row r="15" spans="1:23" s="44" customFormat="1" ht="11.25">
      <c r="A15" s="4">
        <v>10</v>
      </c>
      <c r="B15" s="59">
        <f>_XLL.SPECVOLUME($D$3,"PT",$B$8,$A15)</f>
        <v>3.5060065701718433</v>
      </c>
      <c r="C15" s="60">
        <f>_XLL.INTENERGY($D$3,"PT",$B$8,$A15)</f>
        <v>-30.31551609365582</v>
      </c>
      <c r="D15" s="60">
        <f>_XLL.ENTHALPY($D$3,"PT",$B$8,$A15)</f>
        <v>-12.785483242796603</v>
      </c>
      <c r="E15" s="6">
        <f>_XLL.ENTROPY($D$3,"PT",$B$8,$A15)</f>
        <v>0.1419124517552825</v>
      </c>
      <c r="G15" s="4">
        <v>40</v>
      </c>
      <c r="H15" s="61">
        <f>_XLL.SPECVOLUME($D$3,"PT",$H$8,$G15)</f>
        <v>0.4463923748411275</v>
      </c>
      <c r="I15" s="62">
        <f>_XLL.INTENERGY($D$3,"PT",$H$8,$G15)</f>
        <v>-6.732728830127306</v>
      </c>
      <c r="J15" s="62">
        <f>_XLL.ENTHALPY($D$3,"PT",$H$8,$G15)</f>
        <v>12.462143288041174</v>
      </c>
      <c r="K15" s="63">
        <f>_XLL.ENTROPY($D$3,"PT",$H$8,$G15)</f>
        <v>0.09389465111535125</v>
      </c>
      <c r="M15" s="4">
        <v>50</v>
      </c>
      <c r="N15" s="59">
        <f>_XLL.SPECVOLUME($D$3,"PT",$N$8,$M15)</f>
        <v>0.28131776530806224</v>
      </c>
      <c r="O15" s="60">
        <f>_XLL.INTENERGY($D$3,"PT",$N$8,$M15)</f>
        <v>1.3779058362815524</v>
      </c>
      <c r="P15" s="60">
        <f>_XLL.ENTHALPY($D$3,"PT",$N$8,$M15)</f>
        <v>21.070149407845907</v>
      </c>
      <c r="Q15" s="6">
        <f>_XLL.ENTROPY($D$3,"PT",$N$8,$M15)</f>
        <v>0.09116510674453303</v>
      </c>
      <c r="S15" s="4">
        <v>60</v>
      </c>
      <c r="T15" s="61">
        <f>_XLL.SPECVOLUME($D$3,"PT",$T$8,$S15)</f>
        <v>0.20189106059745854</v>
      </c>
      <c r="U15" s="62">
        <f>_XLL.INTENERGY($D$3,"PT",$T$8,$S15)</f>
        <v>9.659463177895635</v>
      </c>
      <c r="V15" s="62">
        <f>_XLL.ENTHALPY($D$3,"PT",$T$8,$S15)</f>
        <v>29.84856923764149</v>
      </c>
      <c r="W15" s="63">
        <f>_XLL.ENTROPY($D$3,"PT",$T$8,$S15)</f>
        <v>0.09624017364424217</v>
      </c>
    </row>
    <row r="16" spans="1:23" s="44" customFormat="1" ht="11.25">
      <c r="A16" s="13">
        <v>20</v>
      </c>
      <c r="B16" s="57">
        <f>_XLL.SPECVOLUME($D$3,"PT",$B$8,$A16)</f>
        <v>3.6304336419805803</v>
      </c>
      <c r="C16" s="58">
        <f>_XLL.INTENERGY($D$3,"PT",$B$8,$A16)</f>
        <v>-22.514977312788222</v>
      </c>
      <c r="D16" s="58">
        <f>_XLL.ENTHALPY($D$3,"PT",$B$8,$A16)</f>
        <v>-4.362809102885317</v>
      </c>
      <c r="E16" s="19">
        <f>_XLL.ENTROPY($D$3,"PT",$B$8,$A16)</f>
        <v>0.1711436719771781</v>
      </c>
      <c r="G16" s="13">
        <v>50</v>
      </c>
      <c r="H16" s="15">
        <f>_XLL.SPECVOLUME($D$3,"PT",$H$8,$G16)</f>
        <v>0.4611259385697068</v>
      </c>
      <c r="I16" s="58">
        <f>_XLL.INTENERGY($D$3,"PT",$H$8,$G16)</f>
        <v>1.6385569511720983</v>
      </c>
      <c r="J16" s="58">
        <f>_XLL.ENTHALPY($D$3,"PT",$H$8,$G16)</f>
        <v>21.46697230966949</v>
      </c>
      <c r="K16" s="19">
        <f>_XLL.ENTROPY($D$3,"PT",$H$8,$G16)</f>
        <v>0.12219922526471302</v>
      </c>
      <c r="M16" s="13">
        <v>60</v>
      </c>
      <c r="N16" s="57">
        <f>_XLL.SPECVOLUME($D$3,"PT",$N$8,$M16)</f>
        <v>0.2904694559368422</v>
      </c>
      <c r="O16" s="58">
        <f>_XLL.INTENERGY($D$3,"PT",$N$8,$M16)</f>
        <v>9.939924512003328</v>
      </c>
      <c r="P16" s="58">
        <f>_XLL.ENTHALPY($D$3,"PT",$N$8,$M16)</f>
        <v>30.27278642758228</v>
      </c>
      <c r="Q16" s="19">
        <f>_XLL.ENTROPY($D$3,"PT",$N$8,$M16)</f>
        <v>0.11920990928452761</v>
      </c>
      <c r="S16" s="13">
        <v>70</v>
      </c>
      <c r="T16" s="15">
        <f>_XLL.SPECVOLUME($D$3,"PT",$T$8,$S16)</f>
        <v>0.20836760794093184</v>
      </c>
      <c r="U16" s="58">
        <f>_XLL.INTENERGY($D$3,"PT",$T$8,$S16)</f>
        <v>18.410249057440293</v>
      </c>
      <c r="V16" s="58">
        <f>_XLL.ENTHALPY($D$3,"PT",$T$8,$S16)</f>
        <v>39.247009851533484</v>
      </c>
      <c r="W16" s="19">
        <f>_XLL.ENTROPY($D$3,"PT",$T$8,$S16)</f>
        <v>0.1240346430318204</v>
      </c>
    </row>
    <row r="17" spans="1:23" s="44" customFormat="1" ht="11.25">
      <c r="A17" s="13">
        <v>30</v>
      </c>
      <c r="B17" s="57">
        <f>_XLL.SPECVOLUME($D$3,"PT",$B$8,$A17)</f>
        <v>3.754831289886306</v>
      </c>
      <c r="C17" s="58">
        <f>_XLL.INTENERGY($D$3,"PT",$B$8,$A17)</f>
        <v>-14.5274452909563</v>
      </c>
      <c r="D17" s="58">
        <f>_XLL.ENTHALPY($D$3,"PT",$B$8,$A17)</f>
        <v>4.246711158475229</v>
      </c>
      <c r="E17" s="19">
        <f>_XLL.ENTROPY($D$3,"PT",$B$8,$A17)</f>
        <v>0.2000211099305848</v>
      </c>
      <c r="G17" s="13">
        <v>60</v>
      </c>
      <c r="H17" s="15">
        <f>_XLL.SPECVOLUME($D$3,"PT",$H$8,$G17)</f>
        <v>0.47583695593714237</v>
      </c>
      <c r="I17" s="58">
        <f>_XLL.INTENERGY($D$3,"PT",$H$8,$G17)</f>
        <v>10.189346563799887</v>
      </c>
      <c r="J17" s="58">
        <f>_XLL.ENTHALPY($D$3,"PT",$H$8,$G17)</f>
        <v>30.65033566909701</v>
      </c>
      <c r="K17" s="19">
        <f>_XLL.ENTROPY($D$3,"PT",$H$8,$G17)</f>
        <v>0.15018527779407828</v>
      </c>
      <c r="M17" s="13">
        <v>70</v>
      </c>
      <c r="N17" s="57">
        <f>_XLL.SPECVOLUME($D$3,"PT",$N$8,$M17)</f>
        <v>0.2996001375129155</v>
      </c>
      <c r="O17" s="58">
        <f>_XLL.INTENERGY($D$3,"PT",$N$8,$M17)</f>
        <v>18.678641330127608</v>
      </c>
      <c r="P17" s="58">
        <f>_XLL.ENTHALPY($D$3,"PT",$N$8,$M17)</f>
        <v>39.65065095603169</v>
      </c>
      <c r="Q17" s="19">
        <f>_XLL.ENTROPY($D$3,"PT",$N$8,$M17)</f>
        <v>0.14694351391789912</v>
      </c>
      <c r="S17" s="13">
        <v>80</v>
      </c>
      <c r="T17" s="15">
        <f>_XLL.SPECVOLUME($D$3,"PT",$T$8,$S17)</f>
        <v>0.21482455471646197</v>
      </c>
      <c r="U17" s="58">
        <f>_XLL.INTENERGY($D$3,"PT",$T$8,$S17)</f>
        <v>27.334923444478278</v>
      </c>
      <c r="V17" s="58">
        <f>_XLL.ENTHALPY($D$3,"PT",$T$8,$S17)</f>
        <v>48.81737891612447</v>
      </c>
      <c r="W17" s="19">
        <f>_XLL.ENTROPY($D$3,"PT",$T$8,$S17)</f>
        <v>0.15152456856452595</v>
      </c>
    </row>
    <row r="18" spans="1:23" s="44" customFormat="1" ht="11.25">
      <c r="A18" s="13">
        <v>40</v>
      </c>
      <c r="B18" s="57">
        <f>_XLL.SPECVOLUME($D$3,"PT",$B$8,$A18)</f>
        <v>3.8792025457019816</v>
      </c>
      <c r="C18" s="58">
        <f>_XLL.INTENERGY($D$3,"PT",$B$8,$A18)</f>
        <v>-6.355053928840721</v>
      </c>
      <c r="D18" s="58">
        <f>_XLL.ENTHALPY($D$3,"PT",$B$8,$A18)</f>
        <v>13.040958799669188</v>
      </c>
      <c r="E18" s="19">
        <f>_XLL.ENTROPY($D$3,"PT",$B$8,$A18)</f>
        <v>0.2285608560481873</v>
      </c>
      <c r="G18" s="13">
        <v>70</v>
      </c>
      <c r="H18" s="15">
        <f>_XLL.SPECVOLUME($D$3,"PT",$H$8,$G18)</f>
        <v>0.490527647578967</v>
      </c>
      <c r="I18" s="58">
        <f>_XLL.INTENERGY($D$3,"PT",$H$8,$G18)</f>
        <v>18.91760425977459</v>
      </c>
      <c r="J18" s="58">
        <f>_XLL.ENTHALPY($D$3,"PT",$H$8,$G18)</f>
        <v>40.01029310567017</v>
      </c>
      <c r="K18" s="19">
        <f>_XLL.ENTROPY($D$3,"PT",$H$8,$G18)</f>
        <v>0.1778659130767475</v>
      </c>
      <c r="M18" s="13">
        <v>80</v>
      </c>
      <c r="N18" s="57">
        <f>_XLL.SPECVOLUME($D$3,"PT",$N$8,$M18)</f>
        <v>0.3087118744838959</v>
      </c>
      <c r="O18" s="58">
        <f>_XLL.INTENERGY($D$3,"PT",$N$8,$M18)</f>
        <v>27.592083494749215</v>
      </c>
      <c r="P18" s="58">
        <f>_XLL.ENTHALPY($D$3,"PT",$N$8,$M18)</f>
        <v>49.20191470862193</v>
      </c>
      <c r="Q18" s="19">
        <f>_XLL.ENTROPY($D$3,"PT",$N$8,$M18)</f>
        <v>0.17437854944660677</v>
      </c>
      <c r="S18" s="13">
        <v>90</v>
      </c>
      <c r="T18" s="15">
        <f>_XLL.SPECVOLUME($D$3,"PT",$T$8,$S18)</f>
        <v>0.22126382245148526</v>
      </c>
      <c r="U18" s="58">
        <f>_XLL.INTENERGY($D$3,"PT",$T$8,$S18)</f>
        <v>36.431577154332345</v>
      </c>
      <c r="V18" s="58">
        <f>_XLL.ENTHALPY($D$3,"PT",$T$8,$S18)</f>
        <v>58.55795939948087</v>
      </c>
      <c r="W18" s="19">
        <f>_XLL.ENTROPY($D$3,"PT",$T$8,$S18)</f>
        <v>0.17872216542378963</v>
      </c>
    </row>
    <row r="19" spans="1:23" s="44" customFormat="1" ht="11.25">
      <c r="A19" s="4">
        <v>50</v>
      </c>
      <c r="B19" s="59">
        <f>_XLL.SPECVOLUME($D$3,"PT",$B$8,$A19)</f>
        <v>4.003550047540884</v>
      </c>
      <c r="C19" s="60">
        <f>_XLL.INTENERGY($D$3,"PT",$B$8,$A19)</f>
        <v>2.0000606138325754</v>
      </c>
      <c r="D19" s="60">
        <f>_XLL.ENTHALPY($D$3,"PT",$B$8,$A19)</f>
        <v>22.017810851536993</v>
      </c>
      <c r="E19" s="6">
        <f>_XLL.ENTROPY($D$3,"PT",$B$8,$A19)</f>
        <v>0.2567774696890214</v>
      </c>
      <c r="G19" s="4">
        <v>80</v>
      </c>
      <c r="H19" s="61">
        <f>_XLL.SPECVOLUME($D$3,"PT",$H$8,$G19)</f>
        <v>0.5051999545941073</v>
      </c>
      <c r="I19" s="64">
        <f>_XLL.INTENERGY($D$3,"PT",$H$8,$G19)</f>
        <v>27.821279858400644</v>
      </c>
      <c r="J19" s="62">
        <f>_XLL.ENTHALPY($D$3,"PT",$H$8,$G19)</f>
        <v>49.54487790594725</v>
      </c>
      <c r="K19" s="63">
        <f>_XLL.ENTROPY($D$3,"PT",$H$8,$G19)</f>
        <v>0.20525302992537164</v>
      </c>
      <c r="M19" s="4">
        <v>90</v>
      </c>
      <c r="N19" s="59">
        <f>_XLL.SPECVOLUME($D$3,"PT",$N$8,$M19)</f>
        <v>0.31780646995922873</v>
      </c>
      <c r="O19" s="60">
        <f>_XLL.INTENERGY($D$3,"PT",$N$8,$M19)</f>
        <v>36.678255690174126</v>
      </c>
      <c r="P19" s="60">
        <f>_XLL.ENTHALPY($D$3,"PT",$N$8,$M19)</f>
        <v>58.92470858732013</v>
      </c>
      <c r="Q19" s="6">
        <f>_XLL.ENTROPY($D$3,"PT",$N$8,$M19)</f>
        <v>0.2015264725140796</v>
      </c>
      <c r="S19" s="4">
        <v>100</v>
      </c>
      <c r="T19" s="61">
        <f>_XLL.SPECVOLUME($D$3,"PT",$T$8,$S19)</f>
        <v>0.22768708817939728</v>
      </c>
      <c r="U19" s="62">
        <f>_XLL.INTENERGY($D$3,"PT",$T$8,$S19)</f>
        <v>45.698270163362004</v>
      </c>
      <c r="V19" s="62">
        <f>_XLL.ENTHALPY($D$3,"PT",$T$8,$S19)</f>
        <v>68.46697898130172</v>
      </c>
      <c r="W19" s="63">
        <f>_XLL.ENTROPY($D$3,"PT",$T$8,$S19)</f>
        <v>0.20563850285889043</v>
      </c>
    </row>
    <row r="20" spans="1:23" s="44" customFormat="1" ht="11.25">
      <c r="A20" s="4">
        <v>60</v>
      </c>
      <c r="B20" s="59">
        <f>_XLL.SPECVOLUME($D$3,"PT",$B$8,$A20)</f>
        <v>4.127876101164868</v>
      </c>
      <c r="C20" s="60">
        <f>_XLL.INTENERGY($D$3,"PT",$B$8,$A20)</f>
        <v>10.535760265967566</v>
      </c>
      <c r="D20" s="60">
        <f>_XLL.ENTHALPY($D$3,"PT",$B$8,$A20)</f>
        <v>31.17514077179191</v>
      </c>
      <c r="E20" s="6">
        <f>_XLL.ENTROPY($D$3,"PT",$B$8,$A20)</f>
        <v>0.2846841678426776</v>
      </c>
      <c r="G20" s="4">
        <v>90</v>
      </c>
      <c r="H20" s="61">
        <f>_XLL.SPECVOLUME($D$3,"PT",$H$8,$G20)</f>
        <v>0.5198555813621093</v>
      </c>
      <c r="I20" s="64">
        <f>_XLL.INTENERGY($D$3,"PT",$H$8,$G20)</f>
        <v>36.89831095146301</v>
      </c>
      <c r="J20" s="62">
        <f>_XLL.ENTHALPY($D$3,"PT",$H$8,$G20)</f>
        <v>59.25210095003371</v>
      </c>
      <c r="K20" s="63">
        <f>_XLL.ENTROPY($D$3,"PT",$H$8,$G20)</f>
        <v>0.23235746758888073</v>
      </c>
      <c r="M20" s="4">
        <v>100</v>
      </c>
      <c r="N20" s="59">
        <f>_XLL.SPECVOLUME($D$3,"PT",$N$8,$M20)</f>
        <v>0.326885506249337</v>
      </c>
      <c r="O20" s="60">
        <f>_XLL.INTENERGY($D$3,"PT",$N$8,$M20)</f>
        <v>45.93514358341499</v>
      </c>
      <c r="P20" s="60">
        <f>_XLL.ENTHALPY($D$3,"PT",$N$8,$M20)</f>
        <v>68.81712902086858</v>
      </c>
      <c r="Q20" s="6">
        <f>_XLL.ENTROPY($D$3,"PT",$N$8,$M20)</f>
        <v>0.2283977122393652</v>
      </c>
      <c r="S20" s="4">
        <v>110</v>
      </c>
      <c r="T20" s="61">
        <f>_XLL.SPECVOLUME($D$3,"PT",$T$8,$S20)</f>
        <v>0.2340958228016005</v>
      </c>
      <c r="U20" s="62">
        <f>_XLL.INTENERGY($D$3,"PT",$T$8,$S20)</f>
        <v>55.13303648153713</v>
      </c>
      <c r="V20" s="62">
        <f>_XLL.ENTHALPY($D$3,"PT",$T$8,$S20)</f>
        <v>78.54261876169718</v>
      </c>
      <c r="W20" s="63">
        <f>_XLL.ENTROPY($D$3,"PT",$T$8,$S20)</f>
        <v>0.2322836484872867</v>
      </c>
    </row>
    <row r="21" spans="1:23" s="44" customFormat="1" ht="11.25">
      <c r="A21" s="65">
        <v>70</v>
      </c>
      <c r="B21" s="66">
        <f>_XLL.SPECVOLUME($D$3,"PT",$B$8,$A21)</f>
        <v>4.252182730250183</v>
      </c>
      <c r="C21" s="67">
        <f>_XLL.INTENERGY($D$3,"PT",$B$8,$A21)</f>
        <v>19.2499053304819</v>
      </c>
      <c r="D21" s="67">
        <f>_XLL.ENTHALPY($D$3,"PT",$B$8,$A21)</f>
        <v>40.510818981732825</v>
      </c>
      <c r="E21" s="68">
        <f>_XLL.ENTROPY($D$3,"PT",$B$8,$A21)</f>
        <v>0.31229298556938856</v>
      </c>
      <c r="G21" s="65">
        <v>100</v>
      </c>
      <c r="H21" s="69">
        <f>_XLL.SPECVOLUME($D$3,"PT",$H$8,$G21)</f>
        <v>0.534496030660572</v>
      </c>
      <c r="I21" s="70">
        <f>_XLL.INTENERGY($D$3,"PT",$H$8,$G21)</f>
        <v>46.14662471121555</v>
      </c>
      <c r="J21" s="71">
        <f>_XLL.ENTHALPY($D$3,"PT",$H$8,$G21)</f>
        <v>69.12995402962017</v>
      </c>
      <c r="K21" s="72">
        <f>_XLL.ENTROPY($D$3,"PT",$H$8,$G21)</f>
        <v>0.25918912993290566</v>
      </c>
      <c r="M21" s="65">
        <v>110</v>
      </c>
      <c r="N21" s="66">
        <f>_XLL.SPECVOLUME($D$3,"PT",$N$8,$M21)</f>
        <v>0.3359503779798785</v>
      </c>
      <c r="O21" s="67">
        <f>_XLL.INTENERGY($D$3,"PT",$N$8,$M21)</f>
        <v>55.360716681305846</v>
      </c>
      <c r="P21" s="67">
        <f>_XLL.ENTHALPY($D$3,"PT",$N$8,$M21)</f>
        <v>78.87724313989735</v>
      </c>
      <c r="Q21" s="68">
        <f>_XLL.ENTROPY($D$3,"PT",$N$8,$M21)</f>
        <v>0.2550017926361543</v>
      </c>
      <c r="S21" s="65">
        <v>120</v>
      </c>
      <c r="T21" s="69">
        <f>_XLL.SPECVOLUME($D$3,"PT",$T$8,$S21)</f>
        <v>0.24049132230888662</v>
      </c>
      <c r="U21" s="71">
        <f>_XLL.INTENERGY($D$3,"PT",$T$8,$S21)</f>
        <v>64.73388810941533</v>
      </c>
      <c r="V21" s="71">
        <f>_XLL.ENTHALPY($D$3,"PT",$T$8,$S21)</f>
        <v>88.78302034030399</v>
      </c>
      <c r="W21" s="72">
        <f>_XLL.ENTROPY($D$3,"PT",$T$8,$S21)</f>
        <v>0.2586667897976921</v>
      </c>
    </row>
    <row r="22" spans="1:11" s="44" customFormat="1" ht="11.25">
      <c r="A22" s="73"/>
      <c r="B22" s="74"/>
      <c r="C22" s="75"/>
      <c r="D22" s="75"/>
      <c r="E22" s="76"/>
      <c r="G22" s="73"/>
      <c r="H22" s="77"/>
      <c r="I22" s="78"/>
      <c r="J22" s="78"/>
      <c r="K22" s="79"/>
    </row>
    <row r="23" s="44" customFormat="1" ht="11.25"/>
    <row r="24" spans="1:23" s="44" customFormat="1" ht="11.25">
      <c r="A24" s="35" t="s">
        <v>32</v>
      </c>
      <c r="B24" s="47">
        <v>1.5</v>
      </c>
      <c r="C24" s="48" t="s">
        <v>31</v>
      </c>
      <c r="D24" s="47">
        <f>B24/10</f>
        <v>0.15</v>
      </c>
      <c r="E24" s="49" t="s">
        <v>33</v>
      </c>
      <c r="G24" s="35" t="s">
        <v>32</v>
      </c>
      <c r="H24" s="47">
        <v>1.9</v>
      </c>
      <c r="I24" s="48" t="s">
        <v>31</v>
      </c>
      <c r="J24" s="47">
        <f>H24/10</f>
        <v>0.19</v>
      </c>
      <c r="K24" s="49" t="s">
        <v>33</v>
      </c>
      <c r="M24" s="35" t="s">
        <v>32</v>
      </c>
      <c r="N24" s="47">
        <v>5</v>
      </c>
      <c r="O24" s="48" t="s">
        <v>31</v>
      </c>
      <c r="P24" s="47">
        <f>N24/10</f>
        <v>0.5</v>
      </c>
      <c r="Q24" s="49" t="s">
        <v>33</v>
      </c>
      <c r="S24" s="35" t="s">
        <v>32</v>
      </c>
      <c r="T24" s="50">
        <v>7</v>
      </c>
      <c r="U24" s="48" t="s">
        <v>31</v>
      </c>
      <c r="V24" s="47">
        <f>T24/10</f>
        <v>0.7</v>
      </c>
      <c r="W24" s="49" t="s">
        <v>33</v>
      </c>
    </row>
    <row r="25" spans="1:23" s="44" customFormat="1" ht="12.75">
      <c r="A25" s="35" t="s">
        <v>29</v>
      </c>
      <c r="B25" s="51">
        <f>_XLL.TEMPERATURE($D$3,"Pq",B24,0)</f>
        <v>25.09673685353806</v>
      </c>
      <c r="C25" s="46" t="s">
        <v>3</v>
      </c>
      <c r="D25" s="49"/>
      <c r="E25" s="46"/>
      <c r="G25" s="35" t="s">
        <v>29</v>
      </c>
      <c r="H25" s="51">
        <f>_XLL.TEMPERATURE($D$3,"Pq",H24,0)</f>
        <v>31.742897591362635</v>
      </c>
      <c r="I25" s="46" t="s">
        <v>3</v>
      </c>
      <c r="J25" s="49"/>
      <c r="K25" s="46"/>
      <c r="M25" s="35" t="s">
        <v>29</v>
      </c>
      <c r="N25" s="51">
        <f>_XLL.TEMPERATURE($D$3,"Pq",N24,0)</f>
        <v>62.87709744424876</v>
      </c>
      <c r="O25" s="46" t="s">
        <v>3</v>
      </c>
      <c r="P25" s="49"/>
      <c r="Q25" s="46"/>
      <c r="S25" s="35" t="s">
        <v>29</v>
      </c>
      <c r="T25" s="51">
        <f>_XLL.TEMPERATURE($D$3,"Pq",T24,0)</f>
        <v>75.4335041918946</v>
      </c>
      <c r="U25" s="46" t="s">
        <v>3</v>
      </c>
      <c r="V25" s="49"/>
      <c r="W25" s="46"/>
    </row>
    <row r="26" spans="1:23" s="44" customFormat="1" ht="11.25">
      <c r="A26" s="80" t="s">
        <v>30</v>
      </c>
      <c r="B26" s="53">
        <f>_XLL.SPECVOLUME($D$3,"Pq",$B$24,1)</f>
        <v>0.1173577363345976</v>
      </c>
      <c r="C26" s="54">
        <f>_XLL.INTENERGY($D$3,"Pq",$B$24,1)</f>
        <v>-20.05995315427986</v>
      </c>
      <c r="D26" s="54">
        <f>_XLL.ENTHALPY($D$3,"Pq",$B$24,1)</f>
        <v>-2.45629270409022</v>
      </c>
      <c r="E26" s="55">
        <f>_XLL.ENTROPY($D$3,"Pq",$B$24,1)</f>
        <v>-0.03044355022134167</v>
      </c>
      <c r="G26" s="80" t="s">
        <v>30</v>
      </c>
      <c r="H26" s="56">
        <f>_XLL.SPECVOLUME($D$3,"Pq",$H$24,1)</f>
        <v>0.09375999361831806</v>
      </c>
      <c r="I26" s="54">
        <f>_XLL.INTENERGY($D$3,"Pq",$H$24,1)</f>
        <v>-15.106871925717238</v>
      </c>
      <c r="J26" s="54">
        <f>_XLL.ENTHALPY($D$3,"Pq",$H$24,1)</f>
        <v>2.7075268617631965</v>
      </c>
      <c r="K26" s="55">
        <f>_XLL.ENTROPY($D$3,"Pq",$H$24,1)</f>
        <v>-0.02720388340200849</v>
      </c>
      <c r="M26" s="80" t="s">
        <v>30</v>
      </c>
      <c r="N26" s="55">
        <f>_XLL.SPECVOLUME($D$3,"Pq",$N$24,1)</f>
        <v>0.03665778978976697</v>
      </c>
      <c r="O26" s="54">
        <f>_XLL.INTENERGY($D$3,"Pq",$N$24,1)</f>
        <v>8.072814087931635</v>
      </c>
      <c r="P26" s="54">
        <f>_XLL.ENTHALPY($D$3,"Pq",$N$24,1)</f>
        <v>26.401708982815123</v>
      </c>
      <c r="Q26" s="55">
        <f>_XLL.ENTROPY($D$3,"Pq",$N$24,1)</f>
        <v>-0.00805676897989029</v>
      </c>
      <c r="S26" s="80" t="s">
        <v>30</v>
      </c>
      <c r="T26" s="86">
        <f>_XLL.SPECVOLUME($D$3,"Pq",$T$24,1)</f>
        <v>0.02609102821660335</v>
      </c>
      <c r="U26" s="54">
        <f>_XLL.INTENERGY($D$3,"Pq",$T$24,1)</f>
        <v>17.219774804150774</v>
      </c>
      <c r="V26" s="54">
        <f>_XLL.ENTHALPY($D$3,"Pq",$T$24,1)</f>
        <v>35.48349455577312</v>
      </c>
      <c r="W26" s="55">
        <f>_XLL.ENTROPY($D$3,"Pq",$T$24,1)</f>
        <v>0.000474578235729854</v>
      </c>
    </row>
    <row r="27" spans="1:23" s="44" customFormat="1" ht="11.25">
      <c r="A27" s="13">
        <v>30</v>
      </c>
      <c r="B27" s="57">
        <f>_XLL.SPECVOLUME($D$3,"PT",$B$24,$A27)</f>
        <v>0.1195739217284318</v>
      </c>
      <c r="C27" s="58">
        <f>_XLL.INTENERGY($D$3,"PT",$B$24,$A27)</f>
        <v>-16.082086277417343</v>
      </c>
      <c r="D27" s="58">
        <f>_XLL.ENTHALPY($D$3,"PT",$B$24,$A27)</f>
        <v>1.8540019818474298</v>
      </c>
      <c r="E27" s="19">
        <f>_XLL.ENTROPY($D$3,"PT",$B$24,$A27)</f>
        <v>-0.0161091407995378</v>
      </c>
      <c r="G27" s="13">
        <v>40</v>
      </c>
      <c r="H27" s="15">
        <f>_XLL.SPECVOLUME($D$3,"PT",$H$24,$G27)</f>
        <v>0.09675947454188877</v>
      </c>
      <c r="I27" s="58">
        <f>_XLL.INTENERGY($D$3,"PT",$H$24,$G27)</f>
        <v>-8.266182145466573</v>
      </c>
      <c r="J27" s="58">
        <f>_XLL.ENTHALPY($D$3,"PT",$H$24,$G27)</f>
        <v>10.118118017492295</v>
      </c>
      <c r="K27" s="19">
        <f>_XLL.ENTROPY($D$3,"PT",$H$24,$G27)</f>
        <v>-0.003222455118788187</v>
      </c>
      <c r="M27" s="13">
        <v>70</v>
      </c>
      <c r="N27" s="19">
        <f>_XLL.SPECVOLUME($D$3,"PT",$N$24,$M27)</f>
        <v>0.037784401241246</v>
      </c>
      <c r="O27" s="58">
        <f>_XLL.INTENERGY($D$3,"PT",$N$24,$M27)</f>
        <v>14.481830413464436</v>
      </c>
      <c r="P27" s="58">
        <f>_XLL.ENTHALPY($D$3,"PT",$N$24,$M27)</f>
        <v>33.37403103408744</v>
      </c>
      <c r="Q27" s="19">
        <f>_XLL.ENTROPY($D$3,"PT",$N$24,$M27)</f>
        <v>0.0124753149551102</v>
      </c>
      <c r="S27" s="13">
        <v>80</v>
      </c>
      <c r="T27" s="18">
        <f>_XLL.SPECVOLUME($D$3,"PT",$T$24,$S27)</f>
        <v>0.02665361317620428</v>
      </c>
      <c r="U27" s="58">
        <f>_XLL.INTENERGY($D$3,"PT",$T$24,$S27)</f>
        <v>21.47690512985858</v>
      </c>
      <c r="V27" s="58">
        <f>_XLL.ENTHALPY($D$3,"PT",$T$24,$S27)</f>
        <v>40.13443435320158</v>
      </c>
      <c r="W27" s="19">
        <f>_XLL.ENTROPY($D$3,"PT",$T$24,$S27)</f>
        <v>0.013730274149820369</v>
      </c>
    </row>
    <row r="28" spans="1:23" s="44" customFormat="1" ht="11.25">
      <c r="A28" s="13">
        <v>40</v>
      </c>
      <c r="B28" s="57">
        <f>_XLL.SPECVOLUME($D$3,"PT",$B$24,$A28)</f>
        <v>0.12406914139667315</v>
      </c>
      <c r="C28" s="58">
        <f>_XLL.INTENERGY($D$3,"PT",$B$24,$A28)</f>
        <v>-7.8366342893251355</v>
      </c>
      <c r="D28" s="58">
        <f>_XLL.ENTHALPY($D$3,"PT",$B$24,$A28)</f>
        <v>10.773736920175836</v>
      </c>
      <c r="E28" s="19">
        <f>_XLL.ENTROPY($D$3,"PT",$B$24,$A28)</f>
        <v>0.012837962740970944</v>
      </c>
      <c r="G28" s="13">
        <v>50</v>
      </c>
      <c r="H28" s="15">
        <f>_XLL.SPECVOLUME($D$3,"PT",$H$24,$G28)</f>
        <v>0.10036334631965259</v>
      </c>
      <c r="I28" s="58">
        <f>_XLL.INTENERGY($D$3,"PT",$H$24,$G28)</f>
        <v>0.1779522250421112</v>
      </c>
      <c r="J28" s="58">
        <f>_XLL.ENTHALPY($D$3,"PT",$H$24,$G28)</f>
        <v>19.246988025776105</v>
      </c>
      <c r="K28" s="19">
        <f>_XLL.ENTROPY($D$3,"PT",$H$24,$G28)</f>
        <v>0.025472122676913414</v>
      </c>
      <c r="M28" s="13">
        <v>80</v>
      </c>
      <c r="N28" s="19">
        <f>_XLL.SPECVOLUME($D$3,"PT",$N$24,$M28)</f>
        <v>0.03933763297448013</v>
      </c>
      <c r="O28" s="58">
        <f>_XLL.INTENERGY($D$3,"PT",$N$24,$M28)</f>
        <v>23.608932468914677</v>
      </c>
      <c r="P28" s="58">
        <f>_XLL.ENTHALPY($D$3,"PT",$N$24,$M28)</f>
        <v>43.27774895615474</v>
      </c>
      <c r="Q28" s="19">
        <f>_XLL.ENTROPY($D$3,"PT",$N$24,$M28)</f>
        <v>0.040923030805247416</v>
      </c>
      <c r="S28" s="13">
        <v>90</v>
      </c>
      <c r="T28" s="18">
        <f>_XLL.SPECVOLUME($D$3,"PT",$T$24,$S28)</f>
        <v>0.027858139593346175</v>
      </c>
      <c r="U28" s="58">
        <f>_XLL.INTENERGY($D$3,"PT",$T$24,$S28)</f>
        <v>30.89485065551682</v>
      </c>
      <c r="V28" s="58">
        <f>_XLL.ENTHALPY($D$3,"PT",$T$24,$S28)</f>
        <v>50.39554837085914</v>
      </c>
      <c r="W28" s="19">
        <f>_XLL.ENTROPY($D$3,"PT",$T$24,$S28)</f>
        <v>0.04238175679069052</v>
      </c>
    </row>
    <row r="29" spans="1:23" s="44" customFormat="1" ht="11.25">
      <c r="A29" s="4">
        <v>50</v>
      </c>
      <c r="B29" s="81">
        <f>_XLL.SPECVOLUME($D$3,"PT",$B$24,$A29)</f>
        <v>0.12853469835277148</v>
      </c>
      <c r="C29" s="62">
        <f>_XLL.INTENERGY($D$3,"PT",$B$24,$A29)</f>
        <v>0.5858507867190542</v>
      </c>
      <c r="D29" s="62">
        <f>_XLL.ENTHALPY($D$3,"PT",$B$24,$A29)</f>
        <v>19.86605553963478</v>
      </c>
      <c r="E29" s="63">
        <f>_XLL.ENTROPY($D$3,"PT",$B$24,$A29)</f>
        <v>0.04141761486907072</v>
      </c>
      <c r="F29" s="82"/>
      <c r="G29" s="83">
        <v>60</v>
      </c>
      <c r="H29" s="61">
        <f>_XLL.SPECVOLUME($D$3,"PT",$H$24,$G29)</f>
        <v>0.10393938943959176</v>
      </c>
      <c r="I29" s="62">
        <f>_XLL.INTENERGY($D$3,"PT",$H$24,$G29)</f>
        <v>8.795741714536863</v>
      </c>
      <c r="J29" s="62">
        <f>_XLL.ENTHALPY($D$3,"PT",$H$24,$G29)</f>
        <v>28.544225708059297</v>
      </c>
      <c r="K29" s="63">
        <f>_XLL.ENTROPY($D$3,"PT",$H$24,$G29)</f>
        <v>0.0538052947607392</v>
      </c>
      <c r="L29" s="82"/>
      <c r="M29" s="83">
        <v>90</v>
      </c>
      <c r="N29" s="63">
        <f>_XLL.SPECVOLUME($D$3,"PT",$N$24,$M29)</f>
        <v>0.040862191418393846</v>
      </c>
      <c r="O29" s="62">
        <f>_XLL.INTENERGY($D$3,"PT",$N$24,$M29)</f>
        <v>32.88873715283669</v>
      </c>
      <c r="P29" s="62">
        <f>_XLL.ENTHALPY($D$3,"PT",$N$24,$M29)</f>
        <v>53.31983286203361</v>
      </c>
      <c r="Q29" s="63">
        <f>_XLL.ENTROPY($D$3,"PT",$N$24,$M29)</f>
        <v>0.06896270796890933</v>
      </c>
      <c r="R29" s="82"/>
      <c r="S29" s="83">
        <v>100</v>
      </c>
      <c r="T29" s="87">
        <f>_XLL.SPECVOLUME($D$3,"PT",$T$24,$S29)</f>
        <v>0.029030416319251882</v>
      </c>
      <c r="U29" s="62">
        <f>_XLL.INTENERGY($D$3,"PT",$T$24,$S29)</f>
        <v>40.44854605408958</v>
      </c>
      <c r="V29" s="62">
        <f>_XLL.ENTHALPY($D$3,"PT",$T$24,$S29)</f>
        <v>60.76983747756589</v>
      </c>
      <c r="W29" s="63">
        <f>_XLL.ENTROPY($D$3,"PT",$T$24,$S29)</f>
        <v>0.07056228380257498</v>
      </c>
    </row>
    <row r="30" spans="1:23" s="44" customFormat="1" ht="11.25">
      <c r="A30" s="4">
        <v>60</v>
      </c>
      <c r="B30" s="81">
        <f>_XLL.SPECVOLUME($D$3,"PT",$B$24,$A30)</f>
        <v>0.13297405403588228</v>
      </c>
      <c r="C30" s="62">
        <f>_XLL.INTENERGY($D$3,"PT",$B$24,$A30)</f>
        <v>9.183896501844044</v>
      </c>
      <c r="D30" s="62">
        <f>_XLL.ENTHALPY($D$3,"PT",$B$24,$A30)</f>
        <v>29.130004607226386</v>
      </c>
      <c r="E30" s="63">
        <f>_XLL.ENTROPY($D$3,"PT",$B$24,$A30)</f>
        <v>0.06964931238288764</v>
      </c>
      <c r="F30" s="82"/>
      <c r="G30" s="83">
        <v>70</v>
      </c>
      <c r="H30" s="61">
        <f>_XLL.SPECVOLUME($D$3,"PT",$H$24,$G30)</f>
        <v>0.10749086806512895</v>
      </c>
      <c r="I30" s="62">
        <f>_XLL.INTENERGY($D$3,"PT",$H$24,$G30)</f>
        <v>17.585865209672306</v>
      </c>
      <c r="J30" s="62">
        <f>_XLL.ENTHALPY($D$3,"PT",$H$24,$G30)</f>
        <v>38.00913014204681</v>
      </c>
      <c r="K30" s="63">
        <f>_XLL.ENTROPY($D$3,"PT",$H$24,$G30)</f>
        <v>0.08179637006758873</v>
      </c>
      <c r="L30" s="82"/>
      <c r="M30" s="83">
        <v>100</v>
      </c>
      <c r="N30" s="63">
        <f>_XLL.SPECVOLUME($D$3,"PT",$N$24,$M30)</f>
        <v>0.042362121527522154</v>
      </c>
      <c r="O30" s="62">
        <f>_XLL.INTENERGY($D$3,"PT",$N$24,$M30)</f>
        <v>42.32224336737355</v>
      </c>
      <c r="P30" s="62">
        <f>_XLL.ENTHALPY($D$3,"PT",$N$24,$M30)</f>
        <v>63.50330413113463</v>
      </c>
      <c r="Q30" s="63">
        <f>_XLL.ENTROPY($D$3,"PT",$N$24,$M30)</f>
        <v>0.09662473372936545</v>
      </c>
      <c r="R30" s="82"/>
      <c r="S30" s="83">
        <v>110</v>
      </c>
      <c r="T30" s="87">
        <f>_XLL.SPECVOLUME($D$3,"PT",$T$24,$S30)</f>
        <v>0.030175667804076746</v>
      </c>
      <c r="U30" s="62">
        <f>_XLL.INTENERGY($D$3,"PT",$T$24,$S30)</f>
        <v>50.142017224616936</v>
      </c>
      <c r="V30" s="62">
        <f>_XLL.ENTHALPY($D$3,"PT",$T$24,$S30)</f>
        <v>71.26498468747066</v>
      </c>
      <c r="W30" s="63">
        <f>_XLL.ENTROPY($D$3,"PT",$T$24,$S30)</f>
        <v>0.0983171055225611</v>
      </c>
    </row>
    <row r="31" spans="1:23" s="44" customFormat="1" ht="11.25">
      <c r="A31" s="4">
        <v>70</v>
      </c>
      <c r="B31" s="81">
        <f>_XLL.SPECVOLUME($D$3,"PT",$B$24,$A31)</f>
        <v>0.13739013475382952</v>
      </c>
      <c r="C31" s="62">
        <f>_XLL.INTENERGY($D$3,"PT",$B$24,$A31)</f>
        <v>17.955924083327382</v>
      </c>
      <c r="D31" s="62">
        <f>_XLL.ENTHALPY($D$3,"PT",$B$24,$A31)</f>
        <v>38.56444429640182</v>
      </c>
      <c r="E31" s="63">
        <f>_XLL.ENTROPY($D$3,"PT",$B$24,$A31)</f>
        <v>0.0975502695422227</v>
      </c>
      <c r="F31" s="82"/>
      <c r="G31" s="83">
        <v>80</v>
      </c>
      <c r="H31" s="61">
        <f>_XLL.SPECVOLUME($D$3,"PT",$H$24,$G31)</f>
        <v>0.11102053506866294</v>
      </c>
      <c r="I31" s="62">
        <f>_XLL.INTENERGY($D$3,"PT",$H$24,$G31)</f>
        <v>26.5468693300022</v>
      </c>
      <c r="J31" s="62">
        <f>_XLL.ENTHALPY($D$3,"PT",$H$24,$G31)</f>
        <v>47.64077099304816</v>
      </c>
      <c r="K31" s="63">
        <f>_XLL.ENTROPY($D$3,"PT",$H$24,$G31)</f>
        <v>0.10946233369514707</v>
      </c>
      <c r="L31" s="82"/>
      <c r="M31" s="83">
        <v>110</v>
      </c>
      <c r="N31" s="63">
        <f>_XLL.SPECVOLUME($D$3,"PT",$N$24,$M31)</f>
        <v>0.04384067390368347</v>
      </c>
      <c r="O31" s="62">
        <f>_XLL.INTENERGY($D$3,"PT",$N$24,$M31)</f>
        <v>51.90981030459873</v>
      </c>
      <c r="P31" s="62">
        <f>_XLL.ENTHALPY($D$3,"PT",$N$24,$M31)</f>
        <v>73.83014725644047</v>
      </c>
      <c r="Q31" s="63">
        <f>_XLL.ENTROPY($D$3,"PT",$N$24,$M31)</f>
        <v>0.12393433947151049</v>
      </c>
      <c r="R31" s="82"/>
      <c r="S31" s="83">
        <v>120</v>
      </c>
      <c r="T31" s="87">
        <f>_XLL.SPECVOLUME($D$3,"PT",$T$24,$S31)</f>
        <v>0.03129792632110109</v>
      </c>
      <c r="U31" s="62">
        <f>_XLL.INTENERGY($D$3,"PT",$T$24,$S31)</f>
        <v>59.97782847595714</v>
      </c>
      <c r="V31" s="62">
        <f>_XLL.ENTHALPY($D$3,"PT",$T$24,$S31)</f>
        <v>81.88637690072791</v>
      </c>
      <c r="W31" s="63">
        <f>_XLL.ENTROPY($D$3,"PT",$T$24,$S31)</f>
        <v>0.12568205238047084</v>
      </c>
    </row>
    <row r="32" spans="1:23" s="44" customFormat="1" ht="11.25">
      <c r="A32" s="13">
        <v>80</v>
      </c>
      <c r="B32" s="57">
        <f>_XLL.SPECVOLUME($D$3,"PT",$B$24,$A32)</f>
        <v>0.1417854348709983</v>
      </c>
      <c r="C32" s="58">
        <f>_XLL.INTENERGY($D$3,"PT",$B$24,$A32)</f>
        <v>26.90026925202324</v>
      </c>
      <c r="D32" s="58">
        <f>_XLL.ENTHALPY($D$3,"PT",$B$24,$A32)</f>
        <v>48.16808448267298</v>
      </c>
      <c r="E32" s="19">
        <f>_XLL.ENTROPY($D$3,"PT",$B$24,$A32)</f>
        <v>0.125135784774889</v>
      </c>
      <c r="G32" s="13">
        <v>90</v>
      </c>
      <c r="H32" s="15">
        <f>_XLL.SPECVOLUME($D$3,"PT",$H$24,$G32)</f>
        <v>0.11453073242507998</v>
      </c>
      <c r="I32" s="58">
        <f>_XLL.INTENERGY($D$3,"PT",$H$24,$G32)</f>
        <v>35.67719486511382</v>
      </c>
      <c r="J32" s="58">
        <f>_XLL.ENTHALPY($D$3,"PT",$H$24,$G32)</f>
        <v>57.43803402587902</v>
      </c>
      <c r="K32" s="19">
        <f>_XLL.ENTROPY($D$3,"PT",$H$24,$G32)</f>
        <v>0.13681823373725258</v>
      </c>
      <c r="M32" s="13">
        <v>12</v>
      </c>
      <c r="N32" s="19">
        <f>_XLL.SPECVOLUME($D$3,"PT",$N$24,$M32)</f>
        <v>0.0007118703126836461</v>
      </c>
      <c r="O32" s="58">
        <f>_XLL.INTENERGY($D$3,"PT",$N$24,$M32)</f>
        <v>-209.62965136652093</v>
      </c>
      <c r="P32" s="58">
        <f>_XLL.ENTHALPY($D$3,"PT",$N$24,$M32)</f>
        <v>-209.27371621017912</v>
      </c>
      <c r="Q32" s="19">
        <f>_XLL.ENTROPY($D$3,"PT",$N$24,$M32)</f>
        <v>-0.7259958483251576</v>
      </c>
      <c r="S32" s="13">
        <v>130</v>
      </c>
      <c r="T32" s="18">
        <f>_XLL.SPECVOLUME($D$3,"PT",$T$24,$S32)</f>
        <v>0.03240037692291444</v>
      </c>
      <c r="U32" s="58">
        <f>_XLL.INTENERGY($D$3,"PT",$T$24,$S32)</f>
        <v>69.95751547562077</v>
      </c>
      <c r="V32" s="58">
        <f>_XLL.ENTHALPY($D$3,"PT",$T$24,$S32)</f>
        <v>92.63777932166089</v>
      </c>
      <c r="W32" s="19">
        <f>_XLL.ENTROPY($D$3,"PT",$T$24,$S32)</f>
        <v>0.15268617754148842</v>
      </c>
    </row>
    <row r="33" spans="1:23" s="44" customFormat="1" ht="11.25">
      <c r="A33" s="13">
        <v>90</v>
      </c>
      <c r="B33" s="57">
        <f>_XLL.SPECVOLUME($D$3,"PT",$B$24,$A33)</f>
        <v>0.1461620962863777</v>
      </c>
      <c r="C33" s="58">
        <f>_XLL.INTENERGY($D$3,"PT",$B$24,$A33)</f>
        <v>36.015198188480944</v>
      </c>
      <c r="D33" s="58">
        <f>_XLL.ENTHALPY($D$3,"PT",$B$24,$A33)</f>
        <v>57.939512631437594</v>
      </c>
      <c r="E33" s="19">
        <f>_XLL.ENTROPY($D$3,"PT",$B$24,$A33)</f>
        <v>0.15241953266277788</v>
      </c>
      <c r="G33" s="13">
        <v>100</v>
      </c>
      <c r="H33" s="15">
        <f>_XLL.SPECVOLUME($D$3,"PT",$H$24,$G33)</f>
        <v>0.11802346805574494</v>
      </c>
      <c r="I33" s="58">
        <f>_XLL.INTENERGY($D$3,"PT",$H$24,$G33)</f>
        <v>44.97519691371637</v>
      </c>
      <c r="J33" s="58">
        <f>_XLL.ENTHALPY($D$3,"PT",$H$24,$G33)</f>
        <v>67.3996558443079</v>
      </c>
      <c r="K33" s="19">
        <f>_XLL.ENTROPY($D$3,"PT",$H$24,$G33)</f>
        <v>0.1638774862629591</v>
      </c>
      <c r="M33" s="13">
        <v>130</v>
      </c>
      <c r="N33" s="19">
        <f>_XLL.SPECVOLUME($D$3,"PT",$N$24,$M33)</f>
        <v>0.04674380726173614</v>
      </c>
      <c r="O33" s="58">
        <f>_XLL.INTENERGY($D$3,"PT",$N$24,$M33)</f>
        <v>71.54629690940787</v>
      </c>
      <c r="P33" s="58">
        <f>_XLL.ENTHALPY($D$3,"PT",$N$24,$M33)</f>
        <v>94.91820054027593</v>
      </c>
      <c r="Q33" s="19">
        <f>_XLL.ENTROPY($D$3,"PT",$N$24,$M33)</f>
        <v>0.17757834255018579</v>
      </c>
      <c r="S33" s="13">
        <v>140</v>
      </c>
      <c r="T33" s="18">
        <f>_XLL.SPECVOLUME($D$3,"PT",$T$24,$S33)</f>
        <v>0.03348558412414456</v>
      </c>
      <c r="U33" s="58">
        <f>_XLL.INTENERGY($D$3,"PT",$T$24,$S33)</f>
        <v>80.08186745439725</v>
      </c>
      <c r="V33" s="58">
        <f>_XLL.ENTHALPY($D$3,"PT",$T$24,$S33)</f>
        <v>103.52177634129845</v>
      </c>
      <c r="W33" s="19">
        <f>_XLL.ENTROPY($D$3,"PT",$T$24,$S33)</f>
        <v>0.17935350269800107</v>
      </c>
    </row>
    <row r="34" spans="1:23" s="44" customFormat="1" ht="11.25">
      <c r="A34" s="13">
        <v>100</v>
      </c>
      <c r="B34" s="57">
        <f>_XLL.SPECVOLUME($D$3,"PT",$B$24,$A34)</f>
        <v>0.1505219704758932</v>
      </c>
      <c r="C34" s="58">
        <f>_XLL.INTENERGY($D$3,"PT",$B$24,$A34)</f>
        <v>45.29891994692695</v>
      </c>
      <c r="D34" s="58">
        <f>_XLL.ENTHALPY($D$3,"PT",$B$24,$A34)</f>
        <v>67.87721551831093</v>
      </c>
      <c r="E34" s="19">
        <f>_XLL.ENTROPY($D$3,"PT",$B$24,$A34)</f>
        <v>0.17941379948470035</v>
      </c>
      <c r="G34" s="13">
        <v>110</v>
      </c>
      <c r="H34" s="15">
        <f>_XLL.SPECVOLUME($D$3,"PT",$H$24,$G34)</f>
        <v>0.1215004754909649</v>
      </c>
      <c r="I34" s="58">
        <f>_XLL.INTENERGY($D$3,"PT",$H$24,$G34)</f>
        <v>54.439160449223166</v>
      </c>
      <c r="J34" s="58">
        <f>_XLL.ENTHALPY($D$3,"PT",$H$24,$G34)</f>
        <v>77.5242507925065</v>
      </c>
      <c r="K34" s="19">
        <f>_XLL.ENTROPY($D$3,"PT",$H$24,$G34)</f>
        <v>0.19065211920514133</v>
      </c>
      <c r="M34" s="13">
        <v>140</v>
      </c>
      <c r="N34" s="19">
        <f>_XLL.SPECVOLUME($D$3,"PT",$N$24,$M34)</f>
        <v>0.048172427569565336</v>
      </c>
      <c r="O34" s="58">
        <f>_XLL.INTENERGY($D$3,"PT",$N$24,$M34)</f>
        <v>81.59397838652711</v>
      </c>
      <c r="P34" s="58">
        <f>_XLL.ENTHALPY($D$3,"PT",$N$24,$M34)</f>
        <v>105.68019217130978</v>
      </c>
      <c r="Q34" s="19">
        <f>_XLL.ENTROPY($D$3,"PT",$N$24,$M34)</f>
        <v>0.20394667110986978</v>
      </c>
      <c r="S34" s="13">
        <v>150</v>
      </c>
      <c r="T34" s="18">
        <f>_XLL.SPECVOLUME($D$3,"PT",$T$24,$S34)</f>
        <v>0.03455564635001321</v>
      </c>
      <c r="U34" s="58">
        <f>_XLL.INTENERGY($D$3,"PT",$T$24,$S34)</f>
        <v>90.3511179710938</v>
      </c>
      <c r="V34" s="58">
        <f>_XLL.ENTHALPY($D$3,"PT",$T$24,$S34)</f>
        <v>114.54007041610306</v>
      </c>
      <c r="W34" s="19">
        <f>_XLL.ENTROPY($D$3,"PT",$T$24,$S34)</f>
        <v>0.20570421499959804</v>
      </c>
    </row>
    <row r="35" spans="1:23" s="44" customFormat="1" ht="11.25">
      <c r="A35" s="4">
        <v>110</v>
      </c>
      <c r="B35" s="81">
        <f>_XLL.SPECVOLUME($D$3,"PT",$B$24,$A35)</f>
        <v>0.15486666750935163</v>
      </c>
      <c r="C35" s="62">
        <f>_XLL.INTENERGY($D$3,"PT",$B$24,$A35)</f>
        <v>54.7495962265639</v>
      </c>
      <c r="D35" s="62">
        <f>_XLL.ENTHALPY($D$3,"PT",$B$24,$A35)</f>
        <v>77.97959635296664</v>
      </c>
      <c r="E35" s="63">
        <f>_XLL.ENTROPY($D$3,"PT",$B$24,$A35)</f>
        <v>0.20612967543541758</v>
      </c>
      <c r="F35" s="82"/>
      <c r="G35" s="83">
        <v>120</v>
      </c>
      <c r="H35" s="61">
        <f>_XLL.SPECVOLUME($D$3,"PT",$H$24,$G35)</f>
        <v>0.12496326078569914</v>
      </c>
      <c r="I35" s="62">
        <f>_XLL.INTENERGY($D$3,"PT",$H$24,$G35)</f>
        <v>64.06731250758378</v>
      </c>
      <c r="J35" s="62">
        <f>_XLL.ENTHALPY($D$3,"PT",$H$24,$G35)</f>
        <v>87.81033205686661</v>
      </c>
      <c r="K35" s="63">
        <f>_XLL.ENTROPY($D$3,"PT",$H$24,$G35)</f>
        <v>0.2171529698639938</v>
      </c>
      <c r="L35" s="82"/>
      <c r="M35" s="83">
        <v>150</v>
      </c>
      <c r="N35" s="63">
        <f>_XLL.SPECVOLUME($D$3,"PT",$N$24,$M35)</f>
        <v>0.049587922887971446</v>
      </c>
      <c r="O35" s="62">
        <f>_XLL.INTENERGY($D$3,"PT",$N$24,$M35)</f>
        <v>91.79338540450276</v>
      </c>
      <c r="P35" s="62">
        <f>_XLL.ENTHALPY($D$3,"PT",$N$24,$M35)</f>
        <v>116.58734684848848</v>
      </c>
      <c r="Q35" s="63">
        <f>_XLL.ENTROPY($D$3,"PT",$N$24,$M35)</f>
        <v>0.23003153450756952</v>
      </c>
      <c r="R35" s="82"/>
      <c r="S35" s="83">
        <v>160</v>
      </c>
      <c r="T35" s="87">
        <f>_XLL.SPECVOLUME($D$3,"PT",$T$24,$S35)</f>
        <v>0.0356124975959144</v>
      </c>
      <c r="U35" s="62">
        <f>_XLL.INTENERGY($D$3,"PT",$T$24,$S35)</f>
        <v>100.75562468064933</v>
      </c>
      <c r="V35" s="62">
        <f>_XLL.ENTHALPY($D$3,"PT",$T$24,$S35)</f>
        <v>125.68437299778941</v>
      </c>
      <c r="W35" s="63">
        <f>_XLL.ENTROPY($D$3,"PT",$T$24,$S35)</f>
        <v>0.23173370820242772</v>
      </c>
    </row>
    <row r="36" spans="1:23" s="44" customFormat="1" ht="11.25">
      <c r="A36" s="4">
        <v>120</v>
      </c>
      <c r="B36" s="81">
        <f>_XLL.SPECVOLUME($D$3,"PT",$B$24,$A36)</f>
        <v>0.15919759519813484</v>
      </c>
      <c r="C36" s="62">
        <f>_XLL.INTENERGY($D$3,"PT",$B$24,$A36)</f>
        <v>64.36534914840473</v>
      </c>
      <c r="D36" s="62">
        <f>_XLL.ENTHALPY($D$3,"PT",$B$24,$A36)</f>
        <v>88.24498842812496</v>
      </c>
      <c r="E36" s="63">
        <f>_XLL.ENTROPY($D$3,"PT",$B$24,$A36)</f>
        <v>0.23257721311378984</v>
      </c>
      <c r="F36" s="82"/>
      <c r="G36" s="83">
        <v>130</v>
      </c>
      <c r="H36" s="61">
        <f>_XLL.SPECVOLUME($D$3,"PT",$H$24,$G36)</f>
        <v>0.12841313983604083</v>
      </c>
      <c r="I36" s="62">
        <f>_XLL.INTENERGY($D$3,"PT",$H$24,$G36)</f>
        <v>73.85783184243226</v>
      </c>
      <c r="J36" s="62">
        <f>_XLL.ENTHALPY($D$3,"PT",$H$24,$G36)</f>
        <v>98.25632841128002</v>
      </c>
      <c r="K36" s="63">
        <f>_XLL.ENTROPY($D$3,"PT",$H$24,$G36)</f>
        <v>0.24338984664703084</v>
      </c>
      <c r="L36" s="82"/>
      <c r="M36" s="83">
        <v>160</v>
      </c>
      <c r="N36" s="63">
        <f>_XLL.SPECVOLUME($D$3,"PT",$N$24,$M36)</f>
        <v>0.05099181091739374</v>
      </c>
      <c r="O36" s="62">
        <f>_XLL.INTENERGY($D$3,"PT",$N$24,$M36)</f>
        <v>102.13672305553526</v>
      </c>
      <c r="P36" s="62">
        <f>_XLL.ENTHALPY($D$3,"PT",$N$24,$M36)</f>
        <v>127.63262851423212</v>
      </c>
      <c r="Q36" s="63">
        <f>_XLL.ENTROPY($D$3,"PT",$N$24,$M36)</f>
        <v>0.25582971398743665</v>
      </c>
      <c r="R36" s="82"/>
      <c r="S36" s="83">
        <v>170</v>
      </c>
      <c r="T36" s="87">
        <f>_XLL.SPECVOLUME($D$3,"PT",$T$24,$S36)</f>
        <v>0.03665755145106468</v>
      </c>
      <c r="U36" s="62">
        <f>_XLL.INTENERGY($D$3,"PT",$T$24,$S36)</f>
        <v>111.31294660877336</v>
      </c>
      <c r="V36" s="62">
        <f>_XLL.ENTHALPY($D$3,"PT",$T$24,$S36)</f>
        <v>136.97323262451863</v>
      </c>
      <c r="W36" s="63">
        <f>_XLL.ENTROPY($D$3,"PT",$T$24,$S36)</f>
        <v>0.25749906477964596</v>
      </c>
    </row>
    <row r="37" spans="1:23" s="44" customFormat="1" ht="11.25">
      <c r="A37" s="65">
        <v>130</v>
      </c>
      <c r="B37" s="69">
        <f>_XLL.SPECVOLUME($D$3,"PT",$B$24,$A37)</f>
        <v>0.1635159906689072</v>
      </c>
      <c r="C37" s="71">
        <f>_XLL.INTENERGY($D$3,"PT",$B$24,$A37)</f>
        <v>74.14426750722414</v>
      </c>
      <c r="D37" s="71">
        <f>_XLL.ENTHALPY($D$3,"PT",$B$24,$A37)</f>
        <v>98.67166610756021</v>
      </c>
      <c r="E37" s="72">
        <f>_XLL.ENTROPY($D$3,"PT",$B$24,$A37)</f>
        <v>0.2587655594116187</v>
      </c>
      <c r="F37" s="82"/>
      <c r="G37" s="84">
        <v>140</v>
      </c>
      <c r="H37" s="69">
        <f>_XLL.SPECVOLUME($D$3,"PT",$H$24,$G37)</f>
        <v>0.1318512683687018</v>
      </c>
      <c r="I37" s="71">
        <f>_XLL.INTENERGY($D$3,"PT",$H$24,$G37)</f>
        <v>83.80885665509037</v>
      </c>
      <c r="J37" s="71">
        <f>_XLL.ENTHALPY($D$3,"PT",$H$24,$G37)</f>
        <v>108.86059764514371</v>
      </c>
      <c r="K37" s="72">
        <f>_XLL.ENTROPY($D$3,"PT",$H$24,$G37)</f>
        <v>0.269371662854034</v>
      </c>
      <c r="L37" s="82"/>
      <c r="M37" s="84">
        <v>170</v>
      </c>
      <c r="N37" s="85">
        <f>_XLL.SPECVOLUME($D$3,"PT",$N$24,$M37)</f>
        <v>0.0523851943068444</v>
      </c>
      <c r="O37" s="71">
        <f>_XLL.INTENERGY($D$3,"PT",$N$24,$M37)</f>
        <v>112.63536464442315</v>
      </c>
      <c r="P37" s="71">
        <f>_XLL.ENTHALPY($D$3,"PT",$N$24,$M37)</f>
        <v>138.82796179784535</v>
      </c>
      <c r="Q37" s="72">
        <f>_XLL.ENTROPY($D$3,"PT",$N$24,$M37)</f>
        <v>0.2813815711395502</v>
      </c>
      <c r="R37" s="82"/>
      <c r="S37" s="84">
        <v>180</v>
      </c>
      <c r="T37" s="85">
        <f>_XLL.SPECVOLUME($D$3,"PT",$T$24,$S37)</f>
        <v>0.03769191736415426</v>
      </c>
      <c r="U37" s="71">
        <f>_XLL.INTENERGY($D$3,"PT",$T$24,$S37)</f>
        <v>122.01374083070536</v>
      </c>
      <c r="V37" s="71">
        <f>_XLL.ENTHALPY($D$3,"PT",$T$24,$S37)</f>
        <v>148.39808298561334</v>
      </c>
      <c r="W37" s="72">
        <f>_XLL.ENTROPY($D$3,"PT",$T$24,$S37)</f>
        <v>0.2829929210263726</v>
      </c>
    </row>
    <row r="38" s="44" customFormat="1" ht="11.25"/>
    <row r="39" s="44" customFormat="1" ht="11.25"/>
    <row r="40" spans="1:23" s="44" customFormat="1" ht="11.25">
      <c r="A40" s="35" t="s">
        <v>32</v>
      </c>
      <c r="B40" s="47">
        <v>10</v>
      </c>
      <c r="C40" s="48" t="s">
        <v>31</v>
      </c>
      <c r="D40" s="47">
        <f>B40/10</f>
        <v>1</v>
      </c>
      <c r="E40" s="49" t="s">
        <v>33</v>
      </c>
      <c r="G40" s="35" t="s">
        <v>32</v>
      </c>
      <c r="H40" s="47">
        <v>15</v>
      </c>
      <c r="I40" s="48" t="s">
        <v>31</v>
      </c>
      <c r="J40" s="47">
        <f>H40/10</f>
        <v>1.5</v>
      </c>
      <c r="K40" s="49" t="s">
        <v>33</v>
      </c>
      <c r="M40" s="35" t="s">
        <v>32</v>
      </c>
      <c r="N40" s="47">
        <v>20</v>
      </c>
      <c r="O40" s="48" t="s">
        <v>31</v>
      </c>
      <c r="P40" s="47">
        <f>N40/10</f>
        <v>2</v>
      </c>
      <c r="Q40" s="49" t="s">
        <v>33</v>
      </c>
      <c r="S40" s="35" t="s">
        <v>32</v>
      </c>
      <c r="T40" s="97">
        <v>30</v>
      </c>
      <c r="U40" s="48" t="s">
        <v>31</v>
      </c>
      <c r="V40" s="47">
        <f>T40/10</f>
        <v>3</v>
      </c>
      <c r="W40" s="49" t="s">
        <v>33</v>
      </c>
    </row>
    <row r="41" spans="1:23" s="44" customFormat="1" ht="12.75">
      <c r="A41" s="35" t="s">
        <v>29</v>
      </c>
      <c r="B41" s="51">
        <f>_XLL.TEMPERATURE($D$3,"Pq",B40,0)</f>
        <v>89.88912537141942</v>
      </c>
      <c r="C41" s="46" t="s">
        <v>3</v>
      </c>
      <c r="D41" s="49"/>
      <c r="E41" s="46"/>
      <c r="G41" s="35" t="s">
        <v>29</v>
      </c>
      <c r="H41" s="51">
        <f>_XLL.TEMPERATURE($D$3,"Pq",H40,0)</f>
        <v>107.90879471498164</v>
      </c>
      <c r="I41" s="46" t="s">
        <v>3</v>
      </c>
      <c r="J41" s="49"/>
      <c r="K41" s="46"/>
      <c r="M41" s="35" t="s">
        <v>29</v>
      </c>
      <c r="N41" s="51">
        <f>_XLL.TEMPERATURE($D$3,"Pq",N40,0)</f>
        <v>121.8155005282747</v>
      </c>
      <c r="O41" s="46" t="s">
        <v>3</v>
      </c>
      <c r="P41" s="49"/>
      <c r="Q41" s="46"/>
      <c r="S41" s="35" t="s">
        <v>29</v>
      </c>
      <c r="T41" s="51">
        <f>_XLL.TEMPERATURE($D$3,"Pq",T40,0)</f>
        <v>143.13461304535093</v>
      </c>
      <c r="U41" s="46" t="s">
        <v>3</v>
      </c>
      <c r="V41" s="49"/>
      <c r="W41" s="46"/>
    </row>
    <row r="42" spans="1:23" s="44" customFormat="1" ht="11.25">
      <c r="A42" s="80" t="s">
        <v>30</v>
      </c>
      <c r="B42" s="55">
        <f>_XLL.SPECVOLUME($D$3,"Pq",$B$40,1)</f>
        <v>0.017941802526388426</v>
      </c>
      <c r="C42" s="54">
        <f>_XLL.INTENERGY($D$3,"Pq",$B$40,1)</f>
        <v>27.386373312399147</v>
      </c>
      <c r="D42" s="54">
        <f>_XLL.ENTHALPY($D$3,"Pq",$B$40,1)</f>
        <v>45.32817583878757</v>
      </c>
      <c r="E42" s="55">
        <f>_XLL.ENTROPY($D$3,"Pq",$B$40,1)</f>
        <v>0.009972222861172974</v>
      </c>
      <c r="G42" s="80" t="s">
        <v>30</v>
      </c>
      <c r="H42" s="86">
        <f>_XLL.SPECVOLUME($D$3,"Pq",$H$40,1)</f>
        <v>0.011387148298538758</v>
      </c>
      <c r="I42" s="54">
        <f>_XLL.INTENERGY($D$3,"Pq",$H$40,1)</f>
        <v>39.08110574795355</v>
      </c>
      <c r="J42" s="54">
        <f>_XLL.ENTHALPY($D$3,"Pq",$H$40,1)</f>
        <v>56.161828195761686</v>
      </c>
      <c r="K42" s="55">
        <f>_XLL.ENTROPY($D$3,"Pq",$H$40,1)</f>
        <v>0.01995929971762722</v>
      </c>
      <c r="M42" s="80" t="s">
        <v>30</v>
      </c>
      <c r="N42" s="55">
        <f>_XLL.SPECVOLUME($D$3,"Pq",$N$40,1)</f>
        <v>0.00797681676834478</v>
      </c>
      <c r="O42" s="54">
        <f>_XLL.INTENERGY($D$3,"Pq",$N$40,1)</f>
        <v>46.75825829678784</v>
      </c>
      <c r="P42" s="54">
        <f>_XLL.ENTHALPY($D$3,"Pq",$N$40,1)</f>
        <v>62.7118918334774</v>
      </c>
      <c r="Q42" s="55">
        <f>_XLL.ENTROPY($D$3,"Pq",$N$40,1)</f>
        <v>0.02457107723792392</v>
      </c>
      <c r="S42" s="80" t="s">
        <v>30</v>
      </c>
      <c r="T42" s="86">
        <f>_XLL.SPECVOLUME($D$3,"Pq",$T$40,1)</f>
        <v>0.004287911882564567</v>
      </c>
      <c r="U42" s="54">
        <f>_XLL.INTENERGY($D$3,"Pq",$T$40,1)</f>
        <v>52.84644479533358</v>
      </c>
      <c r="V42" s="54">
        <f>_XLL.ENTHALPY($D$3,"Pq",$T$40,1)</f>
        <v>65.71018044302728</v>
      </c>
      <c r="W42" s="55">
        <f>_XLL.ENTROPY($D$3,"Pq",$T$40,1)</f>
        <v>0.017463630829207134</v>
      </c>
    </row>
    <row r="43" spans="1:23" s="44" customFormat="1" ht="11.25">
      <c r="A43" s="13">
        <v>100</v>
      </c>
      <c r="B43" s="19">
        <f>_XLL.SPECVOLUME($D$3,"PT",$B$40,$A43)</f>
        <v>0.01891675353281381</v>
      </c>
      <c r="C43" s="58">
        <f>_XLL.INTENERGY($D$3,"PT",$B$40,$A43)</f>
        <v>37.31459135698715</v>
      </c>
      <c r="D43" s="58">
        <f>_XLL.ENTHALPY($D$3,"PT",$B$40,$A43)</f>
        <v>56.23134488980096</v>
      </c>
      <c r="E43" s="19">
        <f>_XLL.ENTROPY($D$3,"PT",$B$40,$A43)</f>
        <v>0.03959439876758032</v>
      </c>
      <c r="G43" s="13">
        <v>110</v>
      </c>
      <c r="H43" s="18">
        <f>_XLL.SPECVOLUME($D$3,"PT",$H$40,$G43)</f>
        <v>0.01155865681295263</v>
      </c>
      <c r="I43" s="58">
        <f>_XLL.INTENERGY($D$3,"PT",$H$40,$G43)</f>
        <v>41.30572565845754</v>
      </c>
      <c r="J43" s="58">
        <f>_XLL.ENTHALPY($D$3,"PT",$H$40,$G43)</f>
        <v>58.643710877886484</v>
      </c>
      <c r="K43" s="19">
        <f>_XLL.ENTROPY($D$3,"PT",$H$40,$G43)</f>
        <v>0.02645462737384414</v>
      </c>
      <c r="M43" s="13">
        <v>130</v>
      </c>
      <c r="N43" s="19">
        <f>_XLL.SPECVOLUME($D$3,"PT",$N$40,$M43)</f>
        <v>0.008594518242002467</v>
      </c>
      <c r="O43" s="58">
        <f>_XLL.INTENERGY($D$3,"PT",$N$40,$M43)</f>
        <v>56.29808963435131</v>
      </c>
      <c r="P43" s="58">
        <f>_XLL.ENTHALPY($D$3,"PT",$N$40,$M43)</f>
        <v>73.48712611835623</v>
      </c>
      <c r="Q43" s="19">
        <f>_XLL.ENTROPY($D$3,"PT",$N$40,$M43)</f>
        <v>0.051575704076986806</v>
      </c>
      <c r="S43" s="13">
        <v>150</v>
      </c>
      <c r="T43" s="18">
        <f>_XLL.SPECVOLUME($D$3,"PT",$T$40,$S43)</f>
        <v>0.0049533015997401215</v>
      </c>
      <c r="U43" s="58">
        <f>_XLL.INTENERGY($D$3,"PT",$T$40,$S43)</f>
        <v>64.33658681334829</v>
      </c>
      <c r="V43" s="58">
        <f>_XLL.ENTHALPY($D$3,"PT",$T$40,$S43)</f>
        <v>79.19649161256866</v>
      </c>
      <c r="W43" s="19">
        <f>_XLL.ENTROPY($D$3,"PT",$T$40,$S43)</f>
        <v>0.04960952932978458</v>
      </c>
    </row>
    <row r="44" spans="1:23" s="44" customFormat="1" ht="11.25">
      <c r="A44" s="13">
        <v>110</v>
      </c>
      <c r="B44" s="19">
        <f>_XLL.SPECVOLUME($D$3,"PT",$B$40,$A44)</f>
        <v>0.019839099266446537</v>
      </c>
      <c r="C44" s="58">
        <f>_XLL.INTENERGY($D$3,"PT",$B$40,$A44)</f>
        <v>47.23022502574833</v>
      </c>
      <c r="D44" s="58">
        <f>_XLL.ENTHALPY($D$3,"PT",$B$40,$A44)</f>
        <v>67.06932429219486</v>
      </c>
      <c r="E44" s="19">
        <f>_XLL.ENTROPY($D$3,"PT",$B$40,$A44)</f>
        <v>0.06825620893277635</v>
      </c>
      <c r="G44" s="13">
        <v>120</v>
      </c>
      <c r="H44" s="18">
        <f>_XLL.SPECVOLUME($D$3,"PT",$H$40,$G44)</f>
        <v>0.01233538162863967</v>
      </c>
      <c r="I44" s="58">
        <f>_XLL.INTENERGY($D$3,"PT",$H$40,$G44)</f>
        <v>51.9084109231191</v>
      </c>
      <c r="J44" s="58">
        <f>_XLL.ENTHALPY($D$3,"PT",$H$40,$G44)</f>
        <v>70.4114833660786</v>
      </c>
      <c r="K44" s="19">
        <f>_XLL.ENTROPY($D$3,"PT",$H$40,$G44)</f>
        <v>0.05677464365971289</v>
      </c>
      <c r="M44" s="13">
        <v>140</v>
      </c>
      <c r="N44" s="19">
        <f>_XLL.SPECVOLUME($D$3,"PT",$N$40,$M44)</f>
        <v>0.00926117949465967</v>
      </c>
      <c r="O44" s="58">
        <f>_XLL.INTENERGY($D$3,"PT",$N$40,$M44)</f>
        <v>67.67997335729424</v>
      </c>
      <c r="P44" s="58">
        <f>_XLL.ENTHALPY($D$3,"PT",$N$40,$M44)</f>
        <v>86.20233234661359</v>
      </c>
      <c r="Q44" s="19">
        <f>_XLL.ENTROPY($D$3,"PT",$N$40,$M44)</f>
        <v>0.08273226865795068</v>
      </c>
      <c r="S44" s="13">
        <v>160</v>
      </c>
      <c r="T44" s="18">
        <f>_XLL.SPECVOLUME($D$3,"PT",$T$40,$S44)</f>
        <v>0.005626378118531474</v>
      </c>
      <c r="U44" s="58">
        <f>_XLL.INTENERGY($D$3,"PT",$T$40,$S44)</f>
        <v>78.19256723497206</v>
      </c>
      <c r="V44" s="58">
        <f>_XLL.ENTHALPY($D$3,"PT",$T$40,$S44)</f>
        <v>95.07170159056649</v>
      </c>
      <c r="W44" s="19">
        <f>_XLL.ENTROPY($D$3,"PT",$T$40,$S44)</f>
        <v>0.0866997755996153</v>
      </c>
    </row>
    <row r="45" spans="1:23" s="82" customFormat="1" ht="11.25">
      <c r="A45" s="83">
        <v>120</v>
      </c>
      <c r="B45" s="63">
        <f>_XLL.SPECVOLUME($D$3,"PT",$B$40,$A45)</f>
        <v>0.02072826836754438</v>
      </c>
      <c r="C45" s="62">
        <f>_XLL.INTENERGY($D$3,"PT",$B$40,$A45)</f>
        <v>57.255498966332524</v>
      </c>
      <c r="D45" s="62">
        <f>_XLL.ENTHALPY($D$3,"PT",$B$40,$A45)</f>
        <v>77.98376733387691</v>
      </c>
      <c r="E45" s="63">
        <f>_XLL.ENTROPY($D$3,"PT",$B$40,$A45)</f>
        <v>0.09637643112686389</v>
      </c>
      <c r="G45" s="83">
        <v>130</v>
      </c>
      <c r="H45" s="87">
        <f>_XLL.SPECVOLUME($D$3,"PT",$H$40,$G45)</f>
        <v>0.013056777553773581</v>
      </c>
      <c r="I45" s="62">
        <f>_XLL.INTENERGY($D$3,"PT",$H$40,$G45)</f>
        <v>62.50617391949143</v>
      </c>
      <c r="J45" s="62">
        <f>_XLL.ENTHALPY($D$3,"PT",$H$40,$G45)</f>
        <v>82.0913402501518</v>
      </c>
      <c r="K45" s="63">
        <f>_XLL.ENTROPY($D$3,"PT",$H$40,$G45)</f>
        <v>0.08611175252887085</v>
      </c>
      <c r="M45" s="83">
        <v>150</v>
      </c>
      <c r="N45" s="63">
        <f>_XLL.SPECVOLUME($D$3,"PT",$N$40,$M45)</f>
        <v>0.009865770480200804</v>
      </c>
      <c r="O45" s="62">
        <f>_XLL.INTENERGY($D$3,"PT",$N$40,$M45)</f>
        <v>78.93556243946563</v>
      </c>
      <c r="P45" s="62">
        <f>_XLL.ENTHALPY($D$3,"PT",$N$40,$M45)</f>
        <v>98.66710339986723</v>
      </c>
      <c r="Q45" s="63">
        <f>_XLL.ENTROPY($D$3,"PT",$N$40,$M45)</f>
        <v>0.11254382981842333</v>
      </c>
      <c r="S45" s="83">
        <v>170</v>
      </c>
      <c r="T45" s="87">
        <f>_XLL.SPECVOLUME($D$3,"PT",$T$40,$S45)</f>
        <v>0.0061681696965362005</v>
      </c>
      <c r="U45" s="62">
        <f>_XLL.INTENERGY($D$3,"PT",$T$40,$S45)</f>
        <v>91.04634184814286</v>
      </c>
      <c r="V45" s="62">
        <f>_XLL.ENTHALPY($D$3,"PT",$T$40,$S45)</f>
        <v>109.55085093775146</v>
      </c>
      <c r="W45" s="63">
        <f>_XLL.ENTROPY($D$3,"PT",$T$40,$S45)</f>
        <v>0.11975117849033183</v>
      </c>
    </row>
    <row r="46" spans="1:23" s="82" customFormat="1" ht="11.25">
      <c r="A46" s="83">
        <v>130</v>
      </c>
      <c r="B46" s="63">
        <f>_XLL.SPECVOLUME($D$3,"PT",$B$40,$A46)</f>
        <v>0.02159029727181614</v>
      </c>
      <c r="C46" s="62">
        <f>_XLL.INTENERGY($D$3,"PT",$B$40,$A46)</f>
        <v>67.3994806763284</v>
      </c>
      <c r="D46" s="62">
        <f>_XLL.ENTHALPY($D$3,"PT",$B$40,$A46)</f>
        <v>88.98977794814454</v>
      </c>
      <c r="E46" s="63">
        <f>_XLL.ENTROPY($D$3,"PT",$B$40,$A46)</f>
        <v>0.12402024665820291</v>
      </c>
      <c r="G46" s="83">
        <v>140</v>
      </c>
      <c r="H46" s="87">
        <f>_XLL.SPECVOLUME($D$3,"PT",$H$40,$G46)</f>
        <v>0.013737556903927221</v>
      </c>
      <c r="I46" s="62">
        <f>_XLL.INTENERGY($D$3,"PT",$H$40,$G46)</f>
        <v>73.14520637094041</v>
      </c>
      <c r="J46" s="62">
        <f>_XLL.ENTHALPY($D$3,"PT",$H$40,$G46)</f>
        <v>93.75154172683125</v>
      </c>
      <c r="K46" s="63">
        <f>_XLL.ENTROPY($D$3,"PT",$H$40,$G46)</f>
        <v>0.11468158108556578</v>
      </c>
      <c r="M46" s="83">
        <v>160</v>
      </c>
      <c r="N46" s="63">
        <f>_XLL.SPECVOLUME($D$3,"PT",$N$40,$M46)</f>
        <v>0.010427681594408418</v>
      </c>
      <c r="O46" s="62">
        <f>_XLL.INTENERGY($D$3,"PT",$N$40,$M46)</f>
        <v>90.12673280192205</v>
      </c>
      <c r="P46" s="62">
        <f>_XLL.ENTHALPY($D$3,"PT",$N$40,$M46)</f>
        <v>110.98209599073887</v>
      </c>
      <c r="Q46" s="63">
        <f>_XLL.ENTROPY($D$3,"PT",$N$40,$M46)</f>
        <v>0.14130860300683812</v>
      </c>
      <c r="S46" s="83">
        <v>180</v>
      </c>
      <c r="T46" s="87">
        <f>_XLL.SPECVOLUME($D$3,"PT",$T$40,$S46)</f>
        <v>0.006641519275741718</v>
      </c>
      <c r="U46" s="62">
        <f>_XLL.INTENERGY($D$3,"PT",$T$40,$S46)</f>
        <v>103.46253490801651</v>
      </c>
      <c r="V46" s="62">
        <f>_XLL.ENTHALPY($D$3,"PT",$T$40,$S46)</f>
        <v>123.38709273524167</v>
      </c>
      <c r="W46" s="63">
        <f>_XLL.ENTROPY($D$3,"PT",$T$40,$S46)</f>
        <v>0.15062844771592956</v>
      </c>
    </row>
    <row r="47" spans="1:23" s="82" customFormat="1" ht="11.25">
      <c r="A47" s="83">
        <v>140</v>
      </c>
      <c r="B47" s="63">
        <f>_XLL.SPECVOLUME($D$3,"PT",$B$40,$A47)</f>
        <v>0.022429664896091828</v>
      </c>
      <c r="C47" s="62">
        <f>_XLL.INTENERGY($D$3,"PT",$B$40,$A47)</f>
        <v>77.66823015604045</v>
      </c>
      <c r="D47" s="62">
        <f>_XLL.ENTHALPY($D$3,"PT",$B$40,$A47)</f>
        <v>100.09789505213229</v>
      </c>
      <c r="E47" s="63">
        <f>_XLL.ENTROPY($D$3,"PT",$B$40,$A47)</f>
        <v>0.15123684783229785</v>
      </c>
      <c r="G47" s="83">
        <v>150</v>
      </c>
      <c r="H47" s="87">
        <f>_XLL.SPECVOLUME($D$3,"PT",$H$40,$G47)</f>
        <v>0.014386995785136135</v>
      </c>
      <c r="I47" s="62">
        <f>_XLL.INTENERGY($D$3,"PT",$H$40,$G47)</f>
        <v>83.85323519164669</v>
      </c>
      <c r="J47" s="62">
        <f>_XLL.ENTHALPY($D$3,"PT",$H$40,$G47)</f>
        <v>105.43372886935089</v>
      </c>
      <c r="K47" s="63">
        <f>_XLL.ENTROPY($D$3,"PT",$H$40,$G47)</f>
        <v>0.14262052447554538</v>
      </c>
      <c r="M47" s="83">
        <v>170</v>
      </c>
      <c r="N47" s="63">
        <f>_XLL.SPECVOLUME($D$3,"PT",$N$40,$M47)</f>
        <v>0.010957876595497266</v>
      </c>
      <c r="O47" s="62">
        <f>_XLL.INTENERGY($D$3,"PT",$N$40,$M47)</f>
        <v>101.36488048051991</v>
      </c>
      <c r="P47" s="62">
        <f>_XLL.ENTHALPY($D$3,"PT",$N$40,$M47)</f>
        <v>123.28063367151445</v>
      </c>
      <c r="Q47" s="63">
        <f>_XLL.ENTROPY($D$3,"PT",$N$40,$M47)</f>
        <v>0.16937914688312375</v>
      </c>
      <c r="S47" s="83">
        <v>190</v>
      </c>
      <c r="T47" s="87">
        <f>_XLL.SPECVOLUME($D$3,"PT",$T$40,$S47)</f>
        <v>0.007071291099844127</v>
      </c>
      <c r="U47" s="62">
        <f>_XLL.INTENERGY($D$3,"PT",$T$40,$S47)</f>
        <v>115.67264028405424</v>
      </c>
      <c r="V47" s="62">
        <f>_XLL.ENTHALPY($D$3,"PT",$T$40,$S47)</f>
        <v>136.8865135835866</v>
      </c>
      <c r="W47" s="63">
        <f>_XLL.ENTROPY($D$3,"PT",$T$40,$S47)</f>
        <v>0.1800956556861542</v>
      </c>
    </row>
    <row r="48" spans="1:23" s="44" customFormat="1" ht="11.25">
      <c r="A48" s="13">
        <v>150</v>
      </c>
      <c r="B48" s="19">
        <f>_XLL.SPECVOLUME($D$3,"PT",$B$40,$A48)</f>
        <v>0.023249799456468295</v>
      </c>
      <c r="C48" s="58">
        <f>_XLL.INTENERGY($D$3,"PT",$B$40,$A48)</f>
        <v>88.06580147100662</v>
      </c>
      <c r="D48" s="58">
        <f>_XLL.ENTHALPY($D$3,"PT",$B$40,$A48)</f>
        <v>111.3156009274749</v>
      </c>
      <c r="E48" s="19">
        <f>_XLL.ENTROPY($D$3,"PT",$B$40,$A48)</f>
        <v>0.17806457989822147</v>
      </c>
      <c r="G48" s="13">
        <v>160</v>
      </c>
      <c r="H48" s="18">
        <f>_XLL.SPECVOLUME($D$3,"PT",$H$40,$G48)</f>
        <v>0.015011613980462453</v>
      </c>
      <c r="I48" s="58">
        <f>_XLL.INTENERGY($D$3,"PT",$H$40,$G48)</f>
        <v>94.62612898402993</v>
      </c>
      <c r="J48" s="58">
        <f>_XLL.ENTHALPY($D$3,"PT",$H$40,$G48)</f>
        <v>117.14354995472361</v>
      </c>
      <c r="K48" s="19">
        <f>_XLL.ENTROPY($D$3,"PT",$H$40,$G48)</f>
        <v>0.16997120713190797</v>
      </c>
      <c r="M48" s="13">
        <v>180</v>
      </c>
      <c r="N48" s="19">
        <f>_XLL.SPECVOLUME($D$3,"PT",$N$40,$M48)</f>
        <v>0.011463255824707703</v>
      </c>
      <c r="O48" s="58">
        <f>_XLL.INTENERGY($D$3,"PT",$N$40,$M48)</f>
        <v>112.65224637968383</v>
      </c>
      <c r="P48" s="58">
        <f>_XLL.ENTHALPY($D$3,"PT",$N$40,$M48)</f>
        <v>135.57875802909922</v>
      </c>
      <c r="Q48" s="19">
        <f>_XLL.ENTROPY($D$3,"PT",$N$40,$M48)</f>
        <v>0.19682219856162578</v>
      </c>
      <c r="S48" s="13">
        <v>200</v>
      </c>
      <c r="T48" s="18">
        <f>_XLL.SPECVOLUME($D$3,"PT",$T$40,$S48)</f>
        <v>0.00747029398422695</v>
      </c>
      <c r="U48" s="58">
        <f>_XLL.INTENERGY($D$3,"PT",$T$40,$S48)</f>
        <v>127.79023673185196</v>
      </c>
      <c r="V48" s="58">
        <f>_XLL.ENTHALPY($D$3,"PT",$T$40,$S48)</f>
        <v>150.20111868453282</v>
      </c>
      <c r="W48" s="19">
        <f>_XLL.ENTROPY($D$3,"PT",$T$40,$S48)</f>
        <v>0.20853813957965642</v>
      </c>
    </row>
    <row r="49" spans="1:23" s="44" customFormat="1" ht="11.25">
      <c r="A49" s="13">
        <v>160</v>
      </c>
      <c r="B49" s="19">
        <f>_XLL.SPECVOLUME($D$3,"PT",$B$40,$A49)</f>
        <v>0.0240535966065783</v>
      </c>
      <c r="C49" s="58">
        <f>_XLL.INTENERGY($D$3,"PT",$B$40,$A49)</f>
        <v>98.5809817883853</v>
      </c>
      <c r="D49" s="58">
        <f>_XLL.ENTHALPY($D$3,"PT",$B$40,$A49)</f>
        <v>122.63457839496361</v>
      </c>
      <c r="E49" s="19">
        <f>_XLL.ENTROPY($D$3,"PT",$B$40,$A49)</f>
        <v>0.2045021319315987</v>
      </c>
      <c r="G49" s="13">
        <v>170</v>
      </c>
      <c r="H49" s="18">
        <f>_XLL.SPECVOLUME($D$3,"PT",$H$40,$G49)</f>
        <v>0.015615833577278271</v>
      </c>
      <c r="I49" s="58">
        <f>_XLL.INTENERGY($D$3,"PT",$H$40,$G49)</f>
        <v>105.51788526757178</v>
      </c>
      <c r="J49" s="58">
        <f>_XLL.ENTHALPY($D$3,"PT",$H$40,$G49)</f>
        <v>128.94163563348917</v>
      </c>
      <c r="K49" s="19">
        <f>_XLL.ENTROPY($D$3,"PT",$H$40,$G49)</f>
        <v>0.19689909690925506</v>
      </c>
      <c r="M49" s="13">
        <v>190</v>
      </c>
      <c r="N49" s="19">
        <f>_XLL.SPECVOLUME($D$3,"PT",$N$40,$M49)</f>
        <v>0.011948673221948258</v>
      </c>
      <c r="O49" s="58">
        <f>_XLL.INTENERGY($D$3,"PT",$N$40,$M49)</f>
        <v>124.00915187011427</v>
      </c>
      <c r="P49" s="58">
        <f>_XLL.ENTHALPY($D$3,"PT",$N$40,$M49)</f>
        <v>147.9064983140108</v>
      </c>
      <c r="Q49" s="19">
        <f>_XLL.ENTROPY($D$3,"PT",$N$40,$M49)</f>
        <v>0.22373075393670572</v>
      </c>
      <c r="S49" s="13">
        <v>205</v>
      </c>
      <c r="T49" s="18">
        <f>_XLL.SPECVOLUME($D$3,"PT",$T$40,$S49)</f>
        <v>0.00766075853940611</v>
      </c>
      <c r="U49" s="58">
        <f>_XLL.INTENERGY($D$3,"PT",$T$40,$S49)</f>
        <v>133.83558561719227</v>
      </c>
      <c r="V49" s="58">
        <f>_XLL.ENTHALPY($D$3,"PT",$T$40,$S49)</f>
        <v>156.8178612354106</v>
      </c>
      <c r="W49" s="19">
        <f>_XLL.ENTROPY($D$3,"PT",$T$40,$S49)</f>
        <v>0.22244925259467935</v>
      </c>
    </row>
    <row r="50" spans="1:23" s="44" customFormat="1" ht="11.25">
      <c r="A50" s="13">
        <v>170</v>
      </c>
      <c r="B50" s="19">
        <f>_XLL.SPECVOLUME($D$3,"PT",$B$40,$A50)</f>
        <v>0.02484315693704439</v>
      </c>
      <c r="C50" s="58">
        <f>_XLL.INTENERGY($D$3,"PT",$B$40,$A50)</f>
        <v>109.24203569454207</v>
      </c>
      <c r="D50" s="58">
        <f>_XLL.ENTHALPY($D$3,"PT",$B$40,$A50)</f>
        <v>134.08519263158647</v>
      </c>
      <c r="E50" s="19">
        <f>_XLL.ENTROPY($D$3,"PT",$B$40,$A50)</f>
        <v>0.23063674879968776</v>
      </c>
      <c r="G50" s="13">
        <v>180</v>
      </c>
      <c r="H50" s="18">
        <f>_XLL.SPECVOLUME($D$3,"PT",$H$40,$G50)</f>
        <v>0.016202839104401148</v>
      </c>
      <c r="I50" s="58">
        <f>_XLL.INTENERGY($D$3,"PT",$H$40,$G50)</f>
        <v>116.5163580559132</v>
      </c>
      <c r="J50" s="58">
        <f>_XLL.ENTHALPY($D$3,"PT",$H$40,$G50)</f>
        <v>140.8206167125149</v>
      </c>
      <c r="K50" s="19">
        <f>_XLL.ENTROPY($D$3,"PT",$H$40,$G50)</f>
        <v>0.2234065471256839</v>
      </c>
      <c r="M50" s="13">
        <v>200</v>
      </c>
      <c r="N50" s="19">
        <f>_XLL.SPECVOLUME($D$3,"PT",$N$40,$M50)</f>
        <v>0.012417623469826874</v>
      </c>
      <c r="O50" s="58">
        <f>_XLL.INTENERGY($D$3,"PT",$N$40,$M50)</f>
        <v>135.44931325938566</v>
      </c>
      <c r="P50" s="58">
        <f>_XLL.ENTHALPY($D$3,"PT",$N$40,$M50)</f>
        <v>160.28456019903945</v>
      </c>
      <c r="Q50" s="19">
        <f>_XLL.ENTROPY($D$3,"PT",$N$40,$M50)</f>
        <v>0.2501719123922614</v>
      </c>
      <c r="S50" s="13">
        <v>210</v>
      </c>
      <c r="T50" s="18">
        <f>_XLL.SPECVOLUME($D$3,"PT",$T$40,$S50)</f>
        <v>0.007846145647517741</v>
      </c>
      <c r="U50" s="58">
        <f>_XLL.INTENERGY($D$3,"PT",$T$40,$S50)</f>
        <v>139.87970980381792</v>
      </c>
      <c r="V50" s="58">
        <f>_XLL.ENTHALPY($D$3,"PT",$T$40,$S50)</f>
        <v>163.41814674637115</v>
      </c>
      <c r="W50" s="19">
        <f>_XLL.ENTROPY($D$3,"PT",$T$40,$S50)</f>
        <v>0.23618139966482649</v>
      </c>
    </row>
    <row r="51" spans="1:23" s="82" customFormat="1" ht="11.25">
      <c r="A51" s="83">
        <v>180</v>
      </c>
      <c r="B51" s="63">
        <f>_XLL.SPECVOLUME($D$3,"PT",$B$40,$A51)</f>
        <v>0.025620098461814678</v>
      </c>
      <c r="C51" s="62">
        <f>_XLL.INTENERGY($D$3,"PT",$B$40,$A51)</f>
        <v>120.03723283699765</v>
      </c>
      <c r="D51" s="62">
        <f>_XLL.ENTHALPY($D$3,"PT",$B$40,$A51)</f>
        <v>145.65733129881232</v>
      </c>
      <c r="E51" s="63">
        <f>_XLL.ENTROPY($D$3,"PT",$B$40,$A51)</f>
        <v>0.25645933261038023</v>
      </c>
      <c r="G51" s="83">
        <v>190</v>
      </c>
      <c r="H51" s="87">
        <f>_XLL.SPECVOLUME($D$3,"PT",$H$40,$G51)</f>
        <v>0.016775191948845827</v>
      </c>
      <c r="I51" s="62">
        <f>_XLL.INTENERGY($D$3,"PT",$H$40,$G51)</f>
        <v>127.62710914371597</v>
      </c>
      <c r="J51" s="62">
        <f>_XLL.ENTHALPY($D$3,"PT",$H$40,$G51)</f>
        <v>152.7898970669847</v>
      </c>
      <c r="K51" s="63">
        <f>_XLL.ENTROPY($D$3,"PT",$H$40,$G51)</f>
        <v>0.24953245434703888</v>
      </c>
      <c r="M51" s="83">
        <v>210</v>
      </c>
      <c r="N51" s="63">
        <f>_XLL.SPECVOLUME($D$3,"PT",$N$40,$M51)</f>
        <v>0.012872720156190702</v>
      </c>
      <c r="O51" s="62">
        <f>_XLL.INTENERGY($D$3,"PT",$N$40,$M51)</f>
        <v>146.98223275988101</v>
      </c>
      <c r="P51" s="62">
        <f>_XLL.ENTHALPY($D$3,"PT",$N$40,$M51)</f>
        <v>172.7276730722624</v>
      </c>
      <c r="Q51" s="63">
        <f>_XLL.ENTROPY($D$3,"PT",$N$40,$M51)</f>
        <v>0.2761960527096094</v>
      </c>
      <c r="S51" s="83">
        <v>215</v>
      </c>
      <c r="T51" s="87">
        <f>_XLL.SPECVOLUME($D$3,"PT",$T$40,$S51)</f>
        <v>0.008027008233829118</v>
      </c>
      <c r="U51" s="62">
        <f>_XLL.INTENERGY($D$3,"PT",$T$40,$S51)</f>
        <v>145.92698330052113</v>
      </c>
      <c r="V51" s="62">
        <f>_XLL.ENTHALPY($D$3,"PT",$T$40,$S51)</f>
        <v>170.00800800200847</v>
      </c>
      <c r="W51" s="63">
        <f>_XLL.ENTROPY($D$3,"PT",$T$40,$S51)</f>
        <v>0.2497506905945667</v>
      </c>
    </row>
    <row r="52" spans="1:23" s="82" customFormat="1" ht="11.25">
      <c r="A52" s="83">
        <v>190</v>
      </c>
      <c r="B52" s="63">
        <f>_XLL.SPECVOLUME($D$3,"PT",$B$40,$A52)</f>
        <v>0.026385872125270264</v>
      </c>
      <c r="C52" s="62">
        <f>_XLL.INTENERGY($D$3,"PT",$B$40,$A52)</f>
        <v>130.96693344625461</v>
      </c>
      <c r="D52" s="62">
        <f>_XLL.ENTHALPY($D$3,"PT",$B$40,$A52)</f>
        <v>157.3528055715249</v>
      </c>
      <c r="E52" s="63">
        <f>_XLL.ENTROPY($D$3,"PT",$B$40,$A52)</f>
        <v>0.2819874632247632</v>
      </c>
      <c r="G52" s="83">
        <v>200</v>
      </c>
      <c r="H52" s="87">
        <f>_XLL.SPECVOLUME($D$3,"PT",$H$40,$G52)</f>
        <v>0.01733490549960901</v>
      </c>
      <c r="I52" s="62">
        <f>_XLL.INTENERGY($D$3,"PT",$H$40,$G52)</f>
        <v>138.8539655372752</v>
      </c>
      <c r="J52" s="62">
        <f>_XLL.ENTHALPY($D$3,"PT",$H$40,$G52)</f>
        <v>164.8563237866887</v>
      </c>
      <c r="K52" s="63">
        <f>_XLL.ENTROPY($D$3,"PT",$H$40,$G52)</f>
        <v>0.27530775640312793</v>
      </c>
      <c r="M52" s="83">
        <v>220</v>
      </c>
      <c r="N52" s="63">
        <f>_XLL.SPECVOLUME($D$3,"PT",$N$40,$M52)</f>
        <v>0.013315977357349166</v>
      </c>
      <c r="O52" s="62">
        <f>_XLL.INTENERGY($D$3,"PT",$N$40,$M52)</f>
        <v>158.6145881205774</v>
      </c>
      <c r="P52" s="62">
        <f>_XLL.ENTHALPY($D$3,"PT",$N$40,$M52)</f>
        <v>185.24654283527573</v>
      </c>
      <c r="Q52" s="63">
        <f>_XLL.ENTROPY($D$3,"PT",$N$40,$M52)</f>
        <v>0.3018422081812928</v>
      </c>
      <c r="S52" s="83">
        <v>220</v>
      </c>
      <c r="T52" s="87">
        <f>_XLL.SPECVOLUME($D$3,"PT",$T$40,$S52)</f>
        <v>0.008203808156698317</v>
      </c>
      <c r="U52" s="62">
        <f>_XLL.INTENERGY($D$3,"PT",$T$40,$S52)</f>
        <v>151.9809638520893</v>
      </c>
      <c r="V52" s="62">
        <f>_XLL.ENTHALPY($D$3,"PT",$T$40,$S52)</f>
        <v>176.59238832218426</v>
      </c>
      <c r="W52" s="63">
        <f>_XLL.ENTROPY($D$3,"PT",$T$40,$S52)</f>
        <v>0.26317052163946747</v>
      </c>
    </row>
    <row r="53" spans="1:23" s="82" customFormat="1" ht="11.25">
      <c r="A53" s="84">
        <v>200</v>
      </c>
      <c r="B53" s="85">
        <f>_XLL.SPECVOLUME($D$3,"PT",$B$40,$A53)</f>
        <v>0.027141692860949786</v>
      </c>
      <c r="C53" s="71">
        <f>_XLL.INTENERGY($D$3,"PT",$B$40,$A53)</f>
        <v>142.03106990580335</v>
      </c>
      <c r="D53" s="71">
        <f>_XLL.ENTHALPY($D$3,"PT",$B$40,$A53)</f>
        <v>169.17276276675312</v>
      </c>
      <c r="E53" s="72">
        <f>_XLL.ENTROPY($D$3,"PT",$B$40,$A53)</f>
        <v>0.30723617485502586</v>
      </c>
      <c r="G53" s="84">
        <v>210</v>
      </c>
      <c r="H53" s="85">
        <f>_XLL.SPECVOLUME($D$3,"PT",$H$40,$G53)</f>
        <v>0.017883595267305874</v>
      </c>
      <c r="I53" s="71">
        <f>_XLL.INTENERGY($D$3,"PT",$H$40,$G53)</f>
        <v>150.19950982767753</v>
      </c>
      <c r="J53" s="71">
        <f>_XLL.ENTHALPY($D$3,"PT",$H$40,$G53)</f>
        <v>177.02490272863633</v>
      </c>
      <c r="K53" s="72">
        <f>_XLL.ENTROPY($D$3,"PT",$H$40,$G53)</f>
        <v>0.30075759623900156</v>
      </c>
      <c r="M53" s="84">
        <v>225</v>
      </c>
      <c r="N53" s="72">
        <f>_XLL.SPECVOLUME($D$3,"PT",$N$40,$M53)</f>
        <v>0.0135336761989056</v>
      </c>
      <c r="O53" s="71">
        <f>_XLL.INTENERGY($D$3,"PT",$N$40,$M53)</f>
        <v>164.46958614368117</v>
      </c>
      <c r="P53" s="71">
        <f>_XLL.ENTHALPY($D$3,"PT",$N$40,$M53)</f>
        <v>191.5369385414924</v>
      </c>
      <c r="Q53" s="72">
        <f>_XLL.ENTROPY($D$3,"PT",$N$40,$M53)</f>
        <v>0.3145334844835459</v>
      </c>
      <c r="S53" s="84">
        <v>225</v>
      </c>
      <c r="T53" s="85">
        <f>_XLL.SPECVOLUME($D$3,"PT",$T$40,$S53)</f>
        <v>0.008376935850847578</v>
      </c>
      <c r="U53" s="71">
        <f>_XLL.INTENERGY($D$3,"PT",$T$40,$S53)</f>
        <v>158.04457618820382</v>
      </c>
      <c r="V53" s="71">
        <f>_XLL.ENTHALPY($D$3,"PT",$T$40,$S53)</f>
        <v>183.17538374074655</v>
      </c>
      <c r="W53" s="72">
        <f>_XLL.ENTROPY($D$3,"PT",$T$40,$S53)</f>
        <v>0.2764521737690771</v>
      </c>
    </row>
    <row r="54" s="44" customFormat="1" ht="11.25"/>
    <row r="55" s="44" customFormat="1" ht="11.25"/>
    <row r="56" spans="1:23" s="44" customFormat="1" ht="11.25">
      <c r="A56" s="35" t="s">
        <v>32</v>
      </c>
      <c r="B56" s="47">
        <f>_XLL.PCRIT(D3)</f>
        <v>36.4</v>
      </c>
      <c r="C56" s="48" t="s">
        <v>31</v>
      </c>
      <c r="D56" s="47">
        <f>B56/10</f>
        <v>3.6399999999999997</v>
      </c>
      <c r="E56" s="49" t="s">
        <v>33</v>
      </c>
      <c r="G56" s="35" t="s">
        <v>32</v>
      </c>
      <c r="H56" s="47">
        <v>40</v>
      </c>
      <c r="I56" s="48" t="s">
        <v>31</v>
      </c>
      <c r="J56" s="47">
        <f>H56/10</f>
        <v>4</v>
      </c>
      <c r="K56" s="49" t="s">
        <v>33</v>
      </c>
      <c r="M56" s="35" t="s">
        <v>32</v>
      </c>
      <c r="N56" s="47">
        <v>70</v>
      </c>
      <c r="O56" s="48" t="s">
        <v>31</v>
      </c>
      <c r="P56" s="47">
        <f>N56/10</f>
        <v>7</v>
      </c>
      <c r="Q56" s="49" t="s">
        <v>33</v>
      </c>
      <c r="S56" s="35" t="s">
        <v>32</v>
      </c>
      <c r="T56" s="47">
        <v>100</v>
      </c>
      <c r="U56" s="48" t="s">
        <v>31</v>
      </c>
      <c r="V56" s="47">
        <f>T56/10</f>
        <v>10</v>
      </c>
      <c r="W56" s="49" t="s">
        <v>33</v>
      </c>
    </row>
    <row r="57" spans="1:23" s="44" customFormat="1" ht="12.75">
      <c r="A57" s="35" t="s">
        <v>29</v>
      </c>
      <c r="B57" s="51">
        <f>_XLL.TEMPERATURE($D$3,"Pq",B56,0)</f>
        <v>154.05</v>
      </c>
      <c r="C57" s="46" t="s">
        <v>3</v>
      </c>
      <c r="D57" s="44" t="s">
        <v>36</v>
      </c>
      <c r="E57" s="46"/>
      <c r="G57" s="35"/>
      <c r="H57" s="98"/>
      <c r="I57" s="99"/>
      <c r="J57" s="99"/>
      <c r="K57" s="99"/>
      <c r="M57" s="35"/>
      <c r="N57" s="98"/>
      <c r="O57" s="99"/>
      <c r="P57" s="99"/>
      <c r="Q57" s="99"/>
      <c r="S57" s="35"/>
      <c r="T57" s="98"/>
      <c r="U57" s="99"/>
      <c r="V57" s="99"/>
      <c r="W57" s="99"/>
    </row>
    <row r="58" spans="1:23" s="44" customFormat="1" ht="11.25">
      <c r="A58" s="52">
        <v>150</v>
      </c>
      <c r="B58" s="88">
        <f>_XLL.SPECVOLUME($D$3,"Pq",$B$56,1)</f>
        <v>0.002264927280367885</v>
      </c>
      <c r="C58" s="54">
        <f>_XLL.INTENERGY($D$3,"Pq",$B$56,1)</f>
        <v>38.09470958166059</v>
      </c>
      <c r="D58" s="54">
        <f>_XLL.ENTHALPY($D$3,"Pq",$B$56,1)</f>
        <v>46.33904488219968</v>
      </c>
      <c r="E58" s="55">
        <f>_XLL.ENTROPY($D$3,"Pq",$B$56,1)</f>
        <v>-0.03332870543438587</v>
      </c>
      <c r="G58" s="52">
        <v>150</v>
      </c>
      <c r="H58" s="91">
        <f>_XLL.SPECVOLUME($D$3,"PT",$H$56,$G58)</f>
        <v>0.0013769849058028192</v>
      </c>
      <c r="I58" s="58">
        <f>_XLL.INTENERGY($D$3,"PT",$H$56,$G58)</f>
        <v>2.7308026988850322</v>
      </c>
      <c r="J58" s="58">
        <f>_XLL.ENTHALPY($D$3,"PT",$H$56,$G58)</f>
        <v>8.23874232209631</v>
      </c>
      <c r="K58" s="19">
        <f>_XLL.ENTROPY($D$3,"PT",$H$56,$G58)</f>
        <v>-0.12405294896900708</v>
      </c>
      <c r="M58" s="52">
        <v>150</v>
      </c>
      <c r="N58" s="91">
        <f>_XLL.SPECVOLUME($D$3,"PT",$H$56,$G58)</f>
        <v>0.0013769849058028192</v>
      </c>
      <c r="O58" s="58">
        <f>_XLL.INTENERGY($D$3,"PT",$H$56,$G58)</f>
        <v>2.7308026988850322</v>
      </c>
      <c r="P58" s="58">
        <f>_XLL.ENTHALPY($D$3,"PT",$H$56,$G58)</f>
        <v>8.23874232209631</v>
      </c>
      <c r="Q58" s="19">
        <f>_XLL.ENTROPY($D$3,"PT",$H$56,$G58)</f>
        <v>-0.12405294896900708</v>
      </c>
      <c r="S58" s="52">
        <v>150</v>
      </c>
      <c r="T58" s="91">
        <f>_XLL.SPECVOLUME($D$3,"PT",$H$56,$G58)</f>
        <v>0.0013769849058028192</v>
      </c>
      <c r="U58" s="58">
        <f>_XLL.INTENERGY($D$3,"PT",$H$56,$G58)</f>
        <v>2.7308026988850322</v>
      </c>
      <c r="V58" s="58">
        <f>_XLL.ENTHALPY($D$3,"PT",$H$56,$G58)</f>
        <v>8.23874232209631</v>
      </c>
      <c r="W58" s="19">
        <f>_XLL.ENTROPY($D$3,"PT",$H$56,$G58)</f>
        <v>-0.12405294896900708</v>
      </c>
    </row>
    <row r="59" spans="1:23" s="44" customFormat="1" ht="11.25">
      <c r="A59" s="13">
        <v>160</v>
      </c>
      <c r="B59" s="89">
        <f>_XLL.SPECVOLUME($D$3,"PT",$B$56,$A59)</f>
        <v>0.003620515396467922</v>
      </c>
      <c r="C59" s="58">
        <f>_XLL.INTENERGY($D$3,"PT",$B$56,$A59)</f>
        <v>64.89145925759543</v>
      </c>
      <c r="D59" s="58">
        <f>_XLL.ENTHALPY($D$3,"PT",$B$56,$A59)</f>
        <v>78.07013530073867</v>
      </c>
      <c r="E59" s="19">
        <f>_XLL.ENTROPY($D$3,"PT",$B$56,$A59)</f>
        <v>0.04064767209334324</v>
      </c>
      <c r="G59" s="13">
        <v>160</v>
      </c>
      <c r="H59" s="91">
        <f>_XLL.SPECVOLUME($D$3,"PT",$H$56,$G59)</f>
        <v>0.0022980289891208557</v>
      </c>
      <c r="I59" s="58">
        <f>_XLL.INTENERGY($D$3,"PT",$H$56,$G59)</f>
        <v>45.325237056610135</v>
      </c>
      <c r="J59" s="58">
        <f>_XLL.ENTHALPY($D$3,"PT",$H$56,$G59)</f>
        <v>54.51735301309356</v>
      </c>
      <c r="K59" s="19">
        <f>_XLL.ENTROPY($D$3,"PT",$H$56,$G59)</f>
        <v>-0.01622613159953547</v>
      </c>
      <c r="M59" s="13">
        <v>160</v>
      </c>
      <c r="N59" s="89">
        <f>_XLL.SPECVOLUME($D$3,"PT",$N$56,$M59)</f>
        <v>0.0012161688368405917</v>
      </c>
      <c r="O59" s="58">
        <f>_XLL.INTENERGY($D$3,"PT",$N$56,$M59)</f>
        <v>4.223572010044319</v>
      </c>
      <c r="P59" s="58">
        <f>_XLL.ENTHALPY($D$3,"PT",$N$56,$M59)</f>
        <v>12.73675386792846</v>
      </c>
      <c r="Q59" s="19">
        <f>_XLL.ENTROPY($D$3,"PT",$N$56,$M59)</f>
        <v>-0.12256067258328272</v>
      </c>
      <c r="S59" s="13">
        <v>160</v>
      </c>
      <c r="T59" s="91">
        <f>_XLL.SPECVOLUME($D$3,"PT",$T$56,$S59)</f>
        <v>0.0010860991678908946</v>
      </c>
      <c r="U59" s="58">
        <f>_XLL.INTENERGY($D$3,"PT",$T$56,$S59)</f>
        <v>-5.236270399284899</v>
      </c>
      <c r="V59" s="58">
        <f>_XLL.ENTHALPY($D$3,"PT",$T$56,$S59)</f>
        <v>5.624721279624048</v>
      </c>
      <c r="W59" s="19">
        <f>_XLL.ENTROPY($D$3,"PT",$T$56,$S59)</f>
        <v>-0.14689460404374152</v>
      </c>
    </row>
    <row r="60" spans="1:23" s="44" customFormat="1" ht="11.25">
      <c r="A60" s="13">
        <v>170</v>
      </c>
      <c r="B60" s="89">
        <f>_XLL.SPECVOLUME($D$3,"PT",$B$56,$A60)</f>
        <v>0.004353171557065656</v>
      </c>
      <c r="C60" s="58">
        <f>_XLL.INTENERGY($D$3,"PT",$B$56,$A60)</f>
        <v>81.78457648578828</v>
      </c>
      <c r="D60" s="58">
        <f>_XLL.ENTHALPY($D$3,"PT",$B$56,$A60)</f>
        <v>97.63012095350726</v>
      </c>
      <c r="E60" s="19">
        <f>_XLL.ENTROPY($D$3,"PT",$B$56,$A60)</f>
        <v>0.08531878557697521</v>
      </c>
      <c r="G60" s="13">
        <v>170</v>
      </c>
      <c r="H60" s="91">
        <f>_XLL.SPECVOLUME($D$3,"PT",$H$56,$G60)</f>
        <v>0.0035123659618840845</v>
      </c>
      <c r="I60" s="58">
        <f>_XLL.INTENERGY($D$3,"PT",$H$56,$G60)</f>
        <v>74.60990669670683</v>
      </c>
      <c r="J60" s="58">
        <f>_XLL.ENTHALPY($D$3,"PT",$H$56,$G60)</f>
        <v>88.65937054424317</v>
      </c>
      <c r="K60" s="19">
        <f>_XLL.ENTROPY($D$3,"PT",$H$56,$G60)</f>
        <v>0.061886512660054176</v>
      </c>
      <c r="M60" s="13">
        <v>170</v>
      </c>
      <c r="N60" s="89">
        <f>_XLL.SPECVOLUME($D$3,"PT",$N$56,$M60)</f>
        <v>0.0013442131110404936</v>
      </c>
      <c r="O60" s="58">
        <f>_XLL.INTENERGY($D$3,"PT",$N$56,$M60)</f>
        <v>23.353481042339162</v>
      </c>
      <c r="P60" s="58">
        <f>_XLL.ENTHALPY($D$3,"PT",$N$56,$M60)</f>
        <v>32.76297281962262</v>
      </c>
      <c r="Q60" s="19">
        <f>_XLL.ENTROPY($D$3,"PT",$N$56,$M60)</f>
        <v>-0.07685779841139564</v>
      </c>
      <c r="S60" s="13">
        <v>170</v>
      </c>
      <c r="T60" s="91">
        <f>_XLL.SPECVOLUME($D$3,"PT",$T$56,$S60)</f>
        <v>0.0011537594164611315</v>
      </c>
      <c r="U60" s="58">
        <f>_XLL.INTENERGY($D$3,"PT",$T$56,$S60)</f>
        <v>11.409787327293166</v>
      </c>
      <c r="V60" s="58">
        <f>_XLL.ENTHALPY($D$3,"PT",$T$56,$S60)</f>
        <v>22.947381491904483</v>
      </c>
      <c r="W60" s="19">
        <f>_XLL.ENTROPY($D$3,"PT",$T$56,$S60)</f>
        <v>-0.10735903038761652</v>
      </c>
    </row>
    <row r="61" spans="1:23" s="82" customFormat="1" ht="11.25">
      <c r="A61" s="83">
        <v>180</v>
      </c>
      <c r="B61" s="90">
        <f>_XLL.SPECVOLUME($D$3,"PT",$B$56,$A61)</f>
        <v>0.004880121588348414</v>
      </c>
      <c r="C61" s="62">
        <f>_XLL.INTENERGY($D$3,"PT",$B$56,$A61)</f>
        <v>95.98211432454222</v>
      </c>
      <c r="D61" s="62">
        <f>_XLL.ENTHALPY($D$3,"PT",$B$56,$A61)</f>
        <v>113.74575690613047</v>
      </c>
      <c r="E61" s="63">
        <f>_XLL.ENTROPY($D$3,"PT",$B$56,$A61)</f>
        <v>0.12128798579640591</v>
      </c>
      <c r="G61" s="83">
        <v>180</v>
      </c>
      <c r="H61" s="92">
        <f>_XLL.SPECVOLUME($D$3,"PT",$H$56,$G61)</f>
        <v>0.004109854411390691</v>
      </c>
      <c r="I61" s="62">
        <f>_XLL.INTENERGY($D$3,"PT",$H$56,$G61)</f>
        <v>90.8953159641998</v>
      </c>
      <c r="J61" s="62">
        <f>_XLL.ENTHALPY($D$3,"PT",$H$56,$G61)</f>
        <v>107.33473360976257</v>
      </c>
      <c r="K61" s="63">
        <f>_XLL.ENTROPY($D$3,"PT",$H$56,$G61)</f>
        <v>0.10357746104251403</v>
      </c>
      <c r="M61" s="83">
        <v>180</v>
      </c>
      <c r="N61" s="90">
        <f>_XLL.SPECVOLUME($D$3,"PT",$N$56,$M61)</f>
        <v>0.0015174121772113095</v>
      </c>
      <c r="O61" s="62">
        <f>_XLL.INTENERGY($D$3,"PT",$N$56,$M61)</f>
        <v>43.37281453415378</v>
      </c>
      <c r="P61" s="62">
        <f>_XLL.ENTHALPY($D$3,"PT",$N$56,$M61)</f>
        <v>53.99469977463295</v>
      </c>
      <c r="Q61" s="63">
        <f>_XLL.ENTROPY($D$3,"PT",$N$56,$M61)</f>
        <v>-0.02948397463075887</v>
      </c>
      <c r="S61" s="83">
        <v>180</v>
      </c>
      <c r="T61" s="92">
        <f>_XLL.SPECVOLUME($D$3,"PT",$T$56,$S61)</f>
        <v>0.001233690165511005</v>
      </c>
      <c r="U61" s="62">
        <f>_XLL.INTENERGY($D$3,"PT",$T$56,$S61)</f>
        <v>28.388135453757688</v>
      </c>
      <c r="V61" s="62">
        <f>_XLL.ENTHALPY($D$3,"PT",$T$56,$S61)</f>
        <v>40.725037108867745</v>
      </c>
      <c r="W61" s="63">
        <f>_XLL.ENTROPY($D$3,"PT",$T$56,$S61)</f>
        <v>-0.06769018306763706</v>
      </c>
    </row>
    <row r="62" spans="1:23" s="82" customFormat="1" ht="11.25">
      <c r="A62" s="83">
        <v>190</v>
      </c>
      <c r="B62" s="90">
        <f>_XLL.SPECVOLUME($D$3,"PT",$B$56,$A62)</f>
        <v>0.005321653536587391</v>
      </c>
      <c r="C62" s="62">
        <f>_XLL.INTENERGY($D$3,"PT",$B$56,$A62)</f>
        <v>109.26901418634357</v>
      </c>
      <c r="D62" s="62">
        <f>_XLL.ENTHALPY($D$3,"PT",$B$56,$A62)</f>
        <v>128.6398330595217</v>
      </c>
      <c r="E62" s="63">
        <f>_XLL.ENTROPY($D$3,"PT",$B$56,$A62)</f>
        <v>0.1538016696316863</v>
      </c>
      <c r="G62" s="83">
        <v>190</v>
      </c>
      <c r="H62" s="92">
        <f>_XLL.SPECVOLUME($D$3,"PT",$H$56,$G62)</f>
        <v>0.004572345534580344</v>
      </c>
      <c r="I62" s="62">
        <f>_XLL.INTENERGY($D$3,"PT",$H$56,$G62)</f>
        <v>105.164822034063</v>
      </c>
      <c r="J62" s="62">
        <f>_XLL.ENTHALPY($D$3,"PT",$H$56,$G62)</f>
        <v>123.45420417238437</v>
      </c>
      <c r="K62" s="63">
        <f>_XLL.ENTROPY($D$3,"PT",$H$56,$G62)</f>
        <v>0.1387686467883192</v>
      </c>
      <c r="M62" s="83">
        <v>190</v>
      </c>
      <c r="N62" s="90">
        <f>_XLL.SPECVOLUME($D$3,"PT",$N$56,$M62)</f>
        <v>0.0017429803690480461</v>
      </c>
      <c r="O62" s="62">
        <f>_XLL.INTENERGY($D$3,"PT",$N$56,$M62)</f>
        <v>63.71546752292467</v>
      </c>
      <c r="P62" s="62">
        <f>_XLL.ENTHALPY($D$3,"PT",$N$56,$M62)</f>
        <v>75.916330106261</v>
      </c>
      <c r="Q62" s="63">
        <f>_XLL.ENTROPY($D$3,"PT",$N$56,$M62)</f>
        <v>0.01836538587276563</v>
      </c>
      <c r="S62" s="83">
        <v>190</v>
      </c>
      <c r="T62" s="92">
        <f>_XLL.SPECVOLUME($D$3,"PT",$T$56,$S62)</f>
        <v>0.0013274886934884988</v>
      </c>
      <c r="U62" s="62">
        <f>_XLL.INTENERGY($D$3,"PT",$T$56,$S62)</f>
        <v>45.61022010418478</v>
      </c>
      <c r="V62" s="62">
        <f>_XLL.ENTHALPY($D$3,"PT",$T$56,$S62)</f>
        <v>58.885107039069766</v>
      </c>
      <c r="W62" s="63">
        <f>_XLL.ENTROPY($D$3,"PT",$T$56,$S62)</f>
        <v>-0.028052077466278198</v>
      </c>
    </row>
    <row r="63" spans="1:23" s="82" customFormat="1" ht="11.25">
      <c r="A63" s="83">
        <v>200</v>
      </c>
      <c r="B63" s="90">
        <f>_XLL.SPECVOLUME($D$3,"PT",$B$56,$A63)</f>
        <v>0.005713514855741189</v>
      </c>
      <c r="C63" s="62">
        <f>_XLL.INTENERGY($D$3,"PT",$B$56,$A63)</f>
        <v>122.1309292756395</v>
      </c>
      <c r="D63" s="62">
        <f>_XLL.ENTHALPY($D$3,"PT",$B$56,$A63)</f>
        <v>142.92812335053745</v>
      </c>
      <c r="E63" s="63">
        <f>_XLL.ENTROPY($D$3,"PT",$B$56,$A63)</f>
        <v>0.1843252510121912</v>
      </c>
      <c r="G63" s="83">
        <v>200</v>
      </c>
      <c r="H63" s="92">
        <f>_XLL.SPECVOLUME($D$3,"PT",$H$56,$G63)</f>
        <v>0.004968367874833782</v>
      </c>
      <c r="I63" s="62">
        <f>_XLL.INTENERGY($D$3,"PT",$H$56,$G63)</f>
        <v>118.6255731319769</v>
      </c>
      <c r="J63" s="62">
        <f>_XLL.ENTHALPY($D$3,"PT",$H$56,$G63)</f>
        <v>138.49904463131205</v>
      </c>
      <c r="K63" s="63">
        <f>_XLL.ENTROPY($D$3,"PT",$H$56,$G63)</f>
        <v>0.17090949539033437</v>
      </c>
      <c r="M63" s="83">
        <v>200</v>
      </c>
      <c r="N63" s="90">
        <f>_XLL.SPECVOLUME($D$3,"PT",$N$56,$M63)</f>
        <v>0.0020060803662613202</v>
      </c>
      <c r="O63" s="62">
        <f>_XLL.INTENERGY($D$3,"PT",$N$56,$M63)</f>
        <v>83.30051082316162</v>
      </c>
      <c r="P63" s="62">
        <f>_XLL.ENTHALPY($D$3,"PT",$N$56,$M63)</f>
        <v>97.34307338699084</v>
      </c>
      <c r="Q63" s="63">
        <f>_XLL.ENTROPY($D$3,"PT",$N$56,$M63)</f>
        <v>0.0641403543109388</v>
      </c>
      <c r="S63" s="83">
        <v>200</v>
      </c>
      <c r="T63" s="92">
        <f>_XLL.SPECVOLUME($D$3,"PT",$T$56,$S63)</f>
        <v>0.001435748136922684</v>
      </c>
      <c r="U63" s="62">
        <f>_XLL.INTENERGY($D$3,"PT",$T$56,$S63)</f>
        <v>62.931421324959906</v>
      </c>
      <c r="V63" s="62">
        <f>_XLL.ENTHALPY($D$3,"PT",$T$56,$S63)</f>
        <v>77.28890269418675</v>
      </c>
      <c r="W63" s="63">
        <f>_XLL.ENTROPY($D$3,"PT",$T$56,$S63)</f>
        <v>0.011260584398825277</v>
      </c>
    </row>
    <row r="64" spans="1:23" s="44" customFormat="1" ht="11.25">
      <c r="A64" s="13">
        <v>210</v>
      </c>
      <c r="B64" s="89">
        <f>_XLL.SPECVOLUME($D$3,"PT",$B$56,$A64)</f>
        <v>0.006072042585354736</v>
      </c>
      <c r="C64" s="58">
        <f>_XLL.INTENERGY($D$3,"PT",$B$56,$A64)</f>
        <v>134.77602478276182</v>
      </c>
      <c r="D64" s="58">
        <f>_XLL.ENTHALPY($D$3,"PT",$B$56,$A64)</f>
        <v>156.87825979345305</v>
      </c>
      <c r="E64" s="19">
        <f>_XLL.ENTROPY($D$3,"PT",$B$56,$A64)</f>
        <v>0.21350246669843218</v>
      </c>
      <c r="G64" s="13">
        <v>210</v>
      </c>
      <c r="H64" s="91">
        <f>_XLL.SPECVOLUME($D$3,"PT",$H$56,$G64)</f>
        <v>0.005323296862367175</v>
      </c>
      <c r="I64" s="58">
        <f>_XLL.INTENERGY($D$3,"PT",$H$56,$G64)</f>
        <v>131.6844307301681</v>
      </c>
      <c r="J64" s="58">
        <f>_XLL.ENTHALPY($D$3,"PT",$H$56,$G64)</f>
        <v>152.9776181796368</v>
      </c>
      <c r="K64" s="19">
        <f>_XLL.ENTROPY($D$3,"PT",$H$56,$G64)</f>
        <v>0.20119252751071887</v>
      </c>
      <c r="M64" s="13">
        <v>210</v>
      </c>
      <c r="N64" s="89">
        <f>_XLL.SPECVOLUME($D$3,"PT",$N$56,$M64)</f>
        <v>0.0022764979601238096</v>
      </c>
      <c r="O64" s="58">
        <f>_XLL.INTENERGY($D$3,"PT",$N$56,$M64)</f>
        <v>101.40765110672815</v>
      </c>
      <c r="P64" s="58">
        <f>_XLL.ENTHALPY($D$3,"PT",$N$56,$M64)</f>
        <v>117.34313682759483</v>
      </c>
      <c r="Q64" s="19">
        <f>_XLL.ENTROPY($D$3,"PT",$N$56,$M64)</f>
        <v>0.10597569744276167</v>
      </c>
      <c r="S64" s="13">
        <v>210</v>
      </c>
      <c r="T64" s="91">
        <f>_XLL.SPECVOLUME($D$3,"PT",$T$56,$S64)</f>
        <v>0.0015573538697757107</v>
      </c>
      <c r="U64" s="58">
        <f>_XLL.INTENERGY($D$3,"PT",$T$56,$S64)</f>
        <v>80.16545207837594</v>
      </c>
      <c r="V64" s="58">
        <f>_XLL.ENTHALPY($D$3,"PT",$T$56,$S64)</f>
        <v>95.73899077613304</v>
      </c>
      <c r="W64" s="19">
        <f>_XLL.ENTROPY($D$3,"PT",$T$56,$S64)</f>
        <v>0.04984862141981731</v>
      </c>
    </row>
    <row r="65" spans="1:23" s="44" customFormat="1" ht="11.25">
      <c r="A65" s="13">
        <v>220</v>
      </c>
      <c r="B65" s="89">
        <f>_XLL.SPECVOLUME($D$3,"PT",$B$56,$A65)</f>
        <v>0.006406296909882875</v>
      </c>
      <c r="C65" s="58">
        <f>_XLL.INTENERGY($D$3,"PT",$B$56,$A65)</f>
        <v>147.31345089180073</v>
      </c>
      <c r="D65" s="58">
        <f>_XLL.ENTHALPY($D$3,"PT",$B$56,$A65)</f>
        <v>170.63237164377438</v>
      </c>
      <c r="E65" s="19">
        <f>_XLL.ENTROPY($D$3,"PT",$B$56,$A65)</f>
        <v>0.24167995906829604</v>
      </c>
      <c r="G65" s="13">
        <v>220</v>
      </c>
      <c r="H65" s="91">
        <f>_XLL.SPECVOLUME($D$3,"PT",$H$56,$G65)</f>
        <v>0.005649750631130061</v>
      </c>
      <c r="I65" s="58">
        <f>_XLL.INTENERGY($D$3,"PT",$H$56,$G65)</f>
        <v>144.53000447676038</v>
      </c>
      <c r="J65" s="58">
        <f>_XLL.ENTHALPY($D$3,"PT",$H$56,$G65)</f>
        <v>167.1290070012806</v>
      </c>
      <c r="K65" s="19">
        <f>_XLL.ENTROPY($D$3,"PT",$H$56,$G65)</f>
        <v>0.23018424710612476</v>
      </c>
      <c r="M65" s="13">
        <v>220</v>
      </c>
      <c r="N65" s="89">
        <f>_XLL.SPECVOLUME($D$3,"PT",$N$56,$M65)</f>
        <v>0.0025345211832140716</v>
      </c>
      <c r="O65" s="58">
        <f>_XLL.INTENERGY($D$3,"PT",$N$56,$M65)</f>
        <v>118.10803934811499</v>
      </c>
      <c r="P65" s="58">
        <f>_XLL.ENTHALPY($D$3,"PT",$N$56,$M65)</f>
        <v>135.8496876306135</v>
      </c>
      <c r="Q65" s="19">
        <f>_XLL.ENTROPY($D$3,"PT",$N$56,$M65)</f>
        <v>0.14389333878017285</v>
      </c>
      <c r="S65" s="13">
        <v>220</v>
      </c>
      <c r="T65" s="91">
        <f>_XLL.SPECVOLUME($D$3,"PT",$T$56,$S65)</f>
        <v>0.001689349692150177</v>
      </c>
      <c r="U65" s="58">
        <f>_XLL.INTENERGY($D$3,"PT",$T$56,$S65)</f>
        <v>97.12960147796319</v>
      </c>
      <c r="V65" s="58">
        <f>_XLL.ENTHALPY($D$3,"PT",$T$56,$S65)</f>
        <v>114.02309839946496</v>
      </c>
      <c r="W65" s="19">
        <f>_XLL.ENTROPY($D$3,"PT",$T$56,$S65)</f>
        <v>0.08730676964710131</v>
      </c>
    </row>
    <row r="66" spans="1:23" s="44" customFormat="1" ht="11.25">
      <c r="A66" s="20">
        <v>225</v>
      </c>
      <c r="B66" s="20">
        <f>_XLL.SPECVOLUME($D$3,"PT",$B$56,$A66)</f>
        <v>0.006566165536675841</v>
      </c>
      <c r="C66" s="20">
        <f>_XLL.INTENERGY($D$3,"PT",$B$56,$A66)</f>
        <v>153.56295877474375</v>
      </c>
      <c r="D66" s="20">
        <f>_XLL.ENTHALPY($D$3,"PT",$B$56,$A66)</f>
        <v>177.46380132824382</v>
      </c>
      <c r="E66" s="20">
        <f>_XLL.ENTROPY($D$3,"PT",$B$56,$A66)</f>
        <v>0.2554628850266082</v>
      </c>
      <c r="G66" s="20">
        <v>225</v>
      </c>
      <c r="H66" s="20">
        <f>_XLL.SPECVOLUME($D$3,"PT",$H$56,$G66)</f>
        <v>0.005804709522685107</v>
      </c>
      <c r="I66" s="20">
        <f>_XLL.INTENERGY($D$3,"PT",$H$56,$G66)</f>
        <v>150.90689800713193</v>
      </c>
      <c r="J66" s="20">
        <f>_XLL.ENTHALPY($D$3,"PT",$H$56,$G66)</f>
        <v>174.12573609787236</v>
      </c>
      <c r="K66" s="20">
        <f>_XLL.ENTROPY($D$3,"PT",$H$56,$G66)</f>
        <v>0.24430070771719972</v>
      </c>
      <c r="M66" s="20">
        <v>225</v>
      </c>
      <c r="N66" s="20">
        <f>_XLL.SPECVOLUME($D$3,"PT",$N$56,$M66)</f>
        <v>0.002656881958748221</v>
      </c>
      <c r="O66" s="20">
        <f>_XLL.INTENERGY($D$3,"PT",$N$56,$M66)</f>
        <v>126.04801929352458</v>
      </c>
      <c r="P66" s="20">
        <f>_XLL.ENTHALPY($D$3,"PT",$N$56,$M66)</f>
        <v>144.64619300476213</v>
      </c>
      <c r="Q66" s="20">
        <f>_XLL.ENTROPY($D$3,"PT",$N$56,$M66)</f>
        <v>0.16164135157606904</v>
      </c>
      <c r="S66" s="20">
        <v>225</v>
      </c>
      <c r="T66" s="20">
        <f>_XLL.SPECVOLUME($D$3,"PT",$T$56,$S66)</f>
        <v>0.0017579947275342578</v>
      </c>
      <c r="U66" s="20">
        <f>_XLL.INTENERGY($D$3,"PT",$T$56,$S66)</f>
        <v>105.46787163596453</v>
      </c>
      <c r="V66" s="20">
        <f>_XLL.ENTHALPY($D$3,"PT",$T$56,$S66)</f>
        <v>123.0478189113071</v>
      </c>
      <c r="W66" s="20">
        <f>_XLL.ENTROPY($D$3,"PT",$T$56,$S66)</f>
        <v>0.1055149296796426</v>
      </c>
    </row>
    <row r="67" spans="1:11" s="44" customFormat="1" ht="11.25">
      <c r="A67" s="73"/>
      <c r="B67" s="74"/>
      <c r="C67" s="75"/>
      <c r="D67" s="75"/>
      <c r="E67" s="76"/>
      <c r="G67" s="73"/>
      <c r="H67" s="77"/>
      <c r="I67" s="78"/>
      <c r="J67" s="78"/>
      <c r="K67" s="79"/>
    </row>
    <row r="68" s="44" customFormat="1" ht="11.25"/>
    <row r="69" s="44" customFormat="1" ht="11.25"/>
    <row r="70" s="44" customFormat="1" ht="11.25"/>
    <row r="71" s="44" customFormat="1" ht="11.25"/>
    <row r="72" s="44" customFormat="1" ht="11.25"/>
    <row r="73" s="44" customFormat="1" ht="11.25"/>
    <row r="74" spans="1:24" s="82" customFormat="1" ht="11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s="82" customFormat="1" ht="11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s="82" customFormat="1" ht="11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="44" customFormat="1" ht="11.25"/>
    <row r="78" s="44" customFormat="1" ht="11.25"/>
    <row r="79" s="44" customFormat="1" ht="11.25"/>
    <row r="80" spans="1:24" s="82" customFormat="1" ht="11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s="82" customFormat="1" ht="11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3" s="82" customFormat="1" ht="11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s="44" customFormat="1" ht="11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s="44" customFormat="1" ht="11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s="44" customFormat="1" ht="11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s="44" customFormat="1" ht="11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s="44" customFormat="1" ht="11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44" customFormat="1" ht="11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s="44" customFormat="1" ht="11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s="82" customFormat="1" ht="11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s="82" customFormat="1" ht="11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82" customFormat="1" ht="11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 s="44" customFormat="1" ht="11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1:23" s="44" customFormat="1" ht="11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s="44" customFormat="1" ht="11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 s="82" customFormat="1" ht="11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1:23" s="82" customFormat="1" ht="11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1:23" s="44" customFormat="1" ht="11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s="44" customFormat="1" ht="11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1:23" s="44" customFormat="1" ht="11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 s="44" customFormat="1" ht="11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 s="44" customFormat="1" ht="11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 s="44" customFormat="1" ht="11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1:23" s="44" customFormat="1" ht="11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s="44" customFormat="1" ht="11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1:23" s="44" customFormat="1" ht="11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="44" customFormat="1" ht="11.25"/>
    <row r="108" s="44" customFormat="1" ht="11.25"/>
    <row r="109" s="44" customFormat="1" ht="11.25"/>
    <row r="110" s="44" customFormat="1" ht="11.25"/>
    <row r="111" s="44" customFormat="1" ht="11.25"/>
    <row r="112" s="44" customFormat="1" ht="11.25"/>
    <row r="113" s="44" customFormat="1" ht="11.25"/>
    <row r="114" s="44" customFormat="1" ht="11.25"/>
    <row r="115" s="44" customFormat="1" ht="11.25"/>
    <row r="116" s="44" customFormat="1" ht="11.25"/>
    <row r="117" s="44" customFormat="1" ht="11.25"/>
    <row r="118" s="44" customFormat="1" ht="11.25"/>
    <row r="119" s="44" customFormat="1" ht="11.25"/>
    <row r="120" s="44" customFormat="1" ht="11.25"/>
    <row r="121" s="44" customFormat="1" ht="11.25"/>
    <row r="122" s="44" customFormat="1" ht="11.25"/>
    <row r="123" s="44" customFormat="1" ht="11.25"/>
    <row r="124" s="44" customFormat="1" ht="11.25"/>
    <row r="125" s="44" customFormat="1" ht="11.25"/>
    <row r="126" s="44" customFormat="1" ht="11.25"/>
    <row r="127" s="44" customFormat="1" ht="11.25"/>
    <row r="128" s="44" customFormat="1" ht="11.25"/>
    <row r="129" s="44" customFormat="1" ht="11.25"/>
    <row r="130" s="44" customFormat="1" ht="11.25"/>
    <row r="131" s="44" customFormat="1" ht="11.25"/>
    <row r="132" s="44" customFormat="1" ht="11.25"/>
    <row r="133" s="44" customFormat="1" ht="11.25"/>
    <row r="134" s="44" customFormat="1" ht="11.25"/>
    <row r="135" s="44" customFormat="1" ht="11.25"/>
    <row r="136" s="44" customFormat="1" ht="11.25"/>
    <row r="137" s="44" customFormat="1" ht="11.25"/>
    <row r="138" s="44" customFormat="1" ht="11.25"/>
    <row r="139" s="44" customFormat="1" ht="11.25"/>
    <row r="140" s="44" customFormat="1" ht="11.25"/>
    <row r="141" s="44" customFormat="1" ht="11.25"/>
    <row r="142" s="44" customFormat="1" ht="11.25"/>
    <row r="143" s="44" customFormat="1" ht="11.25"/>
    <row r="144" s="44" customFormat="1" ht="11.25"/>
    <row r="145" s="44" customFormat="1" ht="11.25"/>
    <row r="146" s="44" customFormat="1" ht="11.25"/>
    <row r="147" s="44" customFormat="1" ht="11.25"/>
    <row r="148" s="44" customFormat="1" ht="11.25"/>
    <row r="149" s="44" customFormat="1" ht="11.25"/>
    <row r="150" s="44" customFormat="1" ht="11.25"/>
    <row r="151" s="44" customFormat="1" ht="11.25"/>
    <row r="152" s="44" customFormat="1" ht="11.25"/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  <row r="213" s="44" customFormat="1" ht="11.25"/>
    <row r="214" s="44" customFormat="1" ht="11.25"/>
    <row r="215" s="44" customFormat="1" ht="11.25"/>
    <row r="216" s="44" customFormat="1" ht="11.25"/>
    <row r="217" s="44" customFormat="1" ht="11.25"/>
    <row r="218" s="44" customFormat="1" ht="11.25"/>
    <row r="219" s="44" customFormat="1" ht="11.25"/>
    <row r="220" s="44" customFormat="1" ht="11.25"/>
    <row r="221" s="44" customFormat="1" ht="11.25"/>
    <row r="222" s="44" customFormat="1" ht="11.25"/>
    <row r="223" s="44" customFormat="1" ht="11.25"/>
    <row r="224" s="44" customFormat="1" ht="11.25"/>
    <row r="225" s="44" customFormat="1" ht="11.25"/>
    <row r="226" s="44" customFormat="1" ht="11.25"/>
    <row r="227" s="44" customFormat="1" ht="11.25"/>
    <row r="228" s="44" customFormat="1" ht="11.25"/>
    <row r="229" s="44" customFormat="1" ht="11.25"/>
    <row r="230" s="44" customFormat="1" ht="11.25"/>
    <row r="231" s="44" customFormat="1" ht="11.25"/>
    <row r="232" s="44" customFormat="1" ht="11.25"/>
    <row r="233" s="44" customFormat="1" ht="11.25"/>
    <row r="234" s="44" customFormat="1" ht="11.25"/>
    <row r="235" s="44" customFormat="1" ht="11.25"/>
    <row r="236" s="44" customFormat="1" ht="11.25"/>
    <row r="237" s="44" customFormat="1" ht="11.25"/>
    <row r="238" s="44" customFormat="1" ht="11.25"/>
    <row r="239" s="44" customFormat="1" ht="11.25"/>
    <row r="240" s="44" customFormat="1" ht="11.25"/>
    <row r="241" s="44" customFormat="1" ht="11.25"/>
    <row r="242" s="44" customFormat="1" ht="11.25"/>
    <row r="243" s="44" customFormat="1" ht="11.25"/>
    <row r="244" s="44" customFormat="1" ht="11.25"/>
    <row r="245" s="44" customFormat="1" ht="11.25"/>
    <row r="246" s="44" customFormat="1" ht="11.25"/>
    <row r="247" s="44" customFormat="1" ht="11.25"/>
    <row r="248" s="44" customFormat="1" ht="11.25"/>
    <row r="249" s="44" customFormat="1" ht="11.25"/>
    <row r="250" s="44" customFormat="1" ht="11.25"/>
    <row r="251" s="44" customFormat="1" ht="11.25"/>
    <row r="252" s="44" customFormat="1" ht="11.25"/>
    <row r="253" s="44" customFormat="1" ht="11.25"/>
    <row r="254" s="44" customFormat="1" ht="11.25"/>
    <row r="255" s="44" customFormat="1" ht="11.25"/>
    <row r="256" s="44" customFormat="1" ht="11.25"/>
    <row r="257" s="44" customFormat="1" ht="11.25"/>
    <row r="258" s="44" customFormat="1" ht="11.25"/>
    <row r="259" s="44" customFormat="1" ht="11.25"/>
    <row r="260" s="44" customFormat="1" ht="11.25"/>
    <row r="261" s="44" customFormat="1" ht="11.25"/>
    <row r="262" s="44" customFormat="1" ht="11.25"/>
    <row r="263" s="44" customFormat="1" ht="11.25"/>
    <row r="264" s="44" customFormat="1" ht="11.25"/>
    <row r="265" s="44" customFormat="1" ht="11.25"/>
    <row r="266" s="44" customFormat="1" ht="11.25"/>
    <row r="267" s="44" customFormat="1" ht="11.25"/>
    <row r="268" s="44" customFormat="1" ht="11.25"/>
    <row r="269" s="44" customFormat="1" ht="11.25"/>
    <row r="270" s="44" customFormat="1" ht="11.25"/>
    <row r="271" s="44" customFormat="1" ht="11.25"/>
    <row r="272" s="44" customFormat="1" ht="11.25"/>
    <row r="273" s="44" customFormat="1" ht="11.25"/>
    <row r="274" s="44" customFormat="1" ht="11.25"/>
    <row r="275" s="44" customFormat="1" ht="11.25"/>
    <row r="276" s="44" customFormat="1" ht="11.25"/>
    <row r="277" s="44" customFormat="1" ht="11.25"/>
    <row r="278" s="44" customFormat="1" ht="11.25"/>
    <row r="279" s="44" customFormat="1" ht="11.25"/>
    <row r="280" s="44" customFormat="1" ht="11.25"/>
    <row r="281" s="44" customFormat="1" ht="11.25"/>
    <row r="282" s="44" customFormat="1" ht="11.25"/>
    <row r="283" s="44" customFormat="1" ht="11.25"/>
    <row r="284" s="44" customFormat="1" ht="11.25"/>
    <row r="285" s="44" customFormat="1" ht="11.25"/>
    <row r="286" s="44" customFormat="1" ht="11.25"/>
    <row r="287" s="44" customFormat="1" ht="11.25"/>
    <row r="288" s="44" customFormat="1" ht="11.25"/>
    <row r="289" s="44" customFormat="1" ht="11.25"/>
    <row r="290" s="44" customFormat="1" ht="11.25"/>
    <row r="291" s="44" customFormat="1" ht="11.25"/>
    <row r="292" s="44" customFormat="1" ht="11.25"/>
    <row r="293" s="44" customFormat="1" ht="11.25"/>
    <row r="294" s="44" customFormat="1" ht="11.25"/>
    <row r="295" s="44" customFormat="1" ht="11.25"/>
    <row r="296" s="44" customFormat="1" ht="11.25"/>
    <row r="297" s="44" customFormat="1" ht="11.25"/>
    <row r="298" s="44" customFormat="1" ht="11.25"/>
    <row r="299" s="44" customFormat="1" ht="11.25"/>
    <row r="300" s="44" customFormat="1" ht="11.25"/>
    <row r="301" s="44" customFormat="1" ht="11.25"/>
    <row r="302" s="44" customFormat="1" ht="11.25"/>
    <row r="303" s="44" customFormat="1" ht="11.25"/>
    <row r="304" s="44" customFormat="1" ht="11.25"/>
    <row r="305" s="44" customFormat="1" ht="11.25"/>
    <row r="306" s="44" customFormat="1" ht="11.25"/>
    <row r="307" s="44" customFormat="1" ht="11.25"/>
    <row r="308" s="44" customFormat="1" ht="11.25"/>
    <row r="309" s="44" customFormat="1" ht="11.25"/>
    <row r="310" s="44" customFormat="1" ht="11.25"/>
    <row r="311" s="44" customFormat="1" ht="11.25"/>
    <row r="312" s="44" customFormat="1" ht="11.25"/>
    <row r="313" s="44" customFormat="1" ht="11.25"/>
    <row r="314" s="44" customFormat="1" ht="11.25"/>
    <row r="315" s="44" customFormat="1" ht="11.25"/>
    <row r="316" s="44" customFormat="1" ht="11.25"/>
    <row r="317" s="44" customFormat="1" ht="11.25"/>
    <row r="318" s="44" customFormat="1" ht="11.25"/>
    <row r="319" s="44" customFormat="1" ht="11.25"/>
    <row r="320" s="44" customFormat="1" ht="11.25"/>
    <row r="321" s="44" customFormat="1" ht="11.25"/>
    <row r="322" s="44" customFormat="1" ht="11.25"/>
    <row r="323" s="44" customFormat="1" ht="11.25"/>
    <row r="324" s="44" customFormat="1" ht="11.25"/>
    <row r="325" s="44" customFormat="1" ht="11.25"/>
    <row r="326" s="44" customFormat="1" ht="11.25"/>
    <row r="327" s="44" customFormat="1" ht="11.25"/>
    <row r="328" s="44" customFormat="1" ht="11.25"/>
    <row r="329" s="44" customFormat="1" ht="11.25"/>
    <row r="330" s="44" customFormat="1" ht="11.25"/>
    <row r="331" s="44" customFormat="1" ht="11.25"/>
    <row r="332" s="44" customFormat="1" ht="11.25"/>
    <row r="333" s="44" customFormat="1" ht="11.25"/>
    <row r="334" s="44" customFormat="1" ht="11.25"/>
    <row r="335" s="44" customFormat="1" ht="11.25"/>
    <row r="336" s="44" customFormat="1" ht="11.25"/>
    <row r="337" s="44" customFormat="1" ht="11.25"/>
    <row r="338" s="44" customFormat="1" ht="11.25"/>
    <row r="339" s="44" customFormat="1" ht="11.25"/>
    <row r="340" s="44" customFormat="1" ht="11.25"/>
    <row r="341" s="44" customFormat="1" ht="11.25"/>
    <row r="342" s="44" customFormat="1" ht="11.25"/>
    <row r="343" s="44" customFormat="1" ht="11.25"/>
    <row r="344" s="44" customFormat="1" ht="11.25"/>
    <row r="345" s="44" customFormat="1" ht="11.25"/>
    <row r="346" s="44" customFormat="1" ht="11.25"/>
    <row r="347" s="44" customFormat="1" ht="11.25"/>
    <row r="348" s="44" customFormat="1" ht="11.25"/>
    <row r="349" s="44" customFormat="1" ht="11.25"/>
    <row r="350" s="44" customFormat="1" ht="11.25"/>
    <row r="351" s="44" customFormat="1" ht="11.25"/>
    <row r="352" s="44" customFormat="1" ht="11.25"/>
    <row r="353" s="44" customFormat="1" ht="11.25"/>
    <row r="354" s="44" customFormat="1" ht="11.25"/>
    <row r="355" s="44" customFormat="1" ht="11.25"/>
    <row r="356" s="44" customFormat="1" ht="11.25"/>
    <row r="357" s="44" customFormat="1" ht="11.25"/>
    <row r="358" s="44" customFormat="1" ht="11.25"/>
    <row r="359" s="44" customFormat="1" ht="11.25"/>
    <row r="360" s="44" customFormat="1" ht="11.25"/>
    <row r="361" s="44" customFormat="1" ht="11.25"/>
    <row r="362" s="44" customFormat="1" ht="11.25"/>
    <row r="363" s="44" customFormat="1" ht="11.25"/>
    <row r="364" s="44" customFormat="1" ht="11.25"/>
    <row r="365" s="44" customFormat="1" ht="11.25"/>
    <row r="366" s="44" customFormat="1" ht="11.25"/>
    <row r="367" s="44" customFormat="1" ht="11.25"/>
    <row r="368" s="44" customFormat="1" ht="11.25"/>
    <row r="369" s="44" customFormat="1" ht="11.25"/>
    <row r="370" s="44" customFormat="1" ht="11.25"/>
    <row r="371" s="44" customFormat="1" ht="11.25"/>
    <row r="372" s="44" customFormat="1" ht="11.25"/>
    <row r="373" s="44" customFormat="1" ht="11.25"/>
    <row r="374" s="44" customFormat="1" ht="11.25"/>
    <row r="375" s="44" customFormat="1" ht="11.25"/>
    <row r="376" s="44" customFormat="1" ht="11.25"/>
    <row r="377" s="44" customFormat="1" ht="11.25"/>
    <row r="378" s="44" customFormat="1" ht="11.25"/>
    <row r="379" s="44" customFormat="1" ht="11.25"/>
    <row r="380" s="44" customFormat="1" ht="11.25"/>
    <row r="381" s="44" customFormat="1" ht="11.25"/>
    <row r="382" s="44" customFormat="1" ht="11.25"/>
    <row r="383" s="44" customFormat="1" ht="11.25"/>
    <row r="384" s="44" customFormat="1" ht="11.25"/>
    <row r="385" s="44" customFormat="1" ht="11.25"/>
    <row r="386" s="44" customFormat="1" ht="11.25"/>
    <row r="387" s="44" customFormat="1" ht="11.25"/>
    <row r="388" s="44" customFormat="1" ht="11.25"/>
    <row r="389" s="44" customFormat="1" ht="11.25"/>
    <row r="390" s="44" customFormat="1" ht="11.25"/>
    <row r="391" s="44" customFormat="1" ht="11.25"/>
    <row r="392" s="44" customFormat="1" ht="11.25"/>
    <row r="393" s="44" customFormat="1" ht="11.25"/>
    <row r="394" s="44" customFormat="1" ht="11.25"/>
    <row r="395" s="44" customFormat="1" ht="11.25"/>
    <row r="396" s="44" customFormat="1" ht="11.25"/>
    <row r="397" s="44" customFormat="1" ht="11.25"/>
    <row r="398" s="44" customFormat="1" ht="11.25"/>
    <row r="399" s="44" customFormat="1" ht="11.25"/>
    <row r="400" s="44" customFormat="1" ht="11.25"/>
    <row r="401" s="44" customFormat="1" ht="11.25"/>
    <row r="402" s="44" customFormat="1" ht="11.25"/>
    <row r="403" s="44" customFormat="1" ht="11.25"/>
    <row r="404" s="44" customFormat="1" ht="11.25"/>
    <row r="405" s="44" customFormat="1" ht="11.25"/>
    <row r="406" s="44" customFormat="1" ht="11.25"/>
    <row r="407" s="44" customFormat="1" ht="11.25"/>
    <row r="408" s="44" customFormat="1" ht="11.25"/>
    <row r="409" s="44" customFormat="1" ht="11.25"/>
    <row r="410" s="44" customFormat="1" ht="11.25"/>
    <row r="411" s="44" customFormat="1" ht="11.25"/>
    <row r="412" s="44" customFormat="1" ht="11.25"/>
    <row r="413" s="44" customFormat="1" ht="11.25"/>
    <row r="414" s="44" customFormat="1" ht="11.25"/>
    <row r="415" s="44" customFormat="1" ht="11.25"/>
    <row r="416" s="44" customFormat="1" ht="11.25"/>
    <row r="417" s="44" customFormat="1" ht="11.25"/>
    <row r="418" s="44" customFormat="1" ht="11.25"/>
    <row r="419" s="44" customFormat="1" ht="11.25"/>
    <row r="420" s="44" customFormat="1" ht="11.25"/>
    <row r="421" s="44" customFormat="1" ht="11.25"/>
    <row r="422" s="44" customFormat="1" ht="11.25"/>
    <row r="423" s="44" customFormat="1" ht="11.25"/>
    <row r="424" s="44" customFormat="1" ht="11.25"/>
    <row r="425" s="44" customFormat="1" ht="11.25"/>
    <row r="426" s="44" customFormat="1" ht="11.25"/>
    <row r="427" s="44" customFormat="1" ht="11.25"/>
    <row r="428" s="44" customFormat="1" ht="11.25"/>
    <row r="429" s="44" customFormat="1" ht="11.25"/>
    <row r="430" s="44" customFormat="1" ht="11.25"/>
    <row r="431" s="44" customFormat="1" ht="11.25"/>
    <row r="432" s="44" customFormat="1" ht="11.25"/>
    <row r="433" s="44" customFormat="1" ht="11.25"/>
    <row r="434" s="44" customFormat="1" ht="11.25"/>
    <row r="435" s="44" customFormat="1" ht="11.25"/>
    <row r="436" s="44" customFormat="1" ht="11.25"/>
    <row r="437" s="44" customFormat="1" ht="11.25"/>
    <row r="438" s="44" customFormat="1" ht="11.25"/>
    <row r="439" s="44" customFormat="1" ht="11.25"/>
    <row r="440" s="44" customFormat="1" ht="11.25"/>
    <row r="441" s="44" customFormat="1" ht="11.25"/>
    <row r="442" s="44" customFormat="1" ht="11.25"/>
    <row r="443" s="44" customFormat="1" ht="11.25"/>
    <row r="444" s="44" customFormat="1" ht="11.25"/>
    <row r="445" s="44" customFormat="1" ht="11.25"/>
    <row r="446" s="44" customFormat="1" ht="11.25"/>
    <row r="447" s="44" customFormat="1" ht="11.25"/>
    <row r="448" s="44" customFormat="1" ht="11.25"/>
    <row r="449" s="44" customFormat="1" ht="11.25"/>
    <row r="450" s="44" customFormat="1" ht="11.25"/>
    <row r="451" s="44" customFormat="1" ht="11.25"/>
    <row r="452" s="44" customFormat="1" ht="11.25"/>
    <row r="453" s="44" customFormat="1" ht="11.25"/>
    <row r="454" s="44" customFormat="1" ht="11.25"/>
    <row r="455" s="44" customFormat="1" ht="11.25"/>
    <row r="456" s="44" customFormat="1" ht="11.25"/>
    <row r="457" s="44" customFormat="1" ht="11.25"/>
    <row r="458" s="44" customFormat="1" ht="11.25"/>
    <row r="459" s="44" customFormat="1" ht="11.25"/>
    <row r="460" s="44" customFormat="1" ht="11.25"/>
    <row r="461" s="44" customFormat="1" ht="11.25"/>
    <row r="462" s="44" customFormat="1" ht="11.25"/>
    <row r="463" s="44" customFormat="1" ht="11.25"/>
    <row r="464" s="44" customFormat="1" ht="11.25"/>
    <row r="465" s="44" customFormat="1" ht="11.25"/>
    <row r="466" s="44" customFormat="1" ht="11.25"/>
    <row r="467" s="44" customFormat="1" ht="11.25"/>
    <row r="468" s="44" customFormat="1" ht="11.25"/>
    <row r="469" s="44" customFormat="1" ht="11.25"/>
    <row r="470" s="44" customFormat="1" ht="11.25"/>
    <row r="471" s="44" customFormat="1" ht="11.25"/>
    <row r="472" s="44" customFormat="1" ht="11.25"/>
    <row r="473" s="44" customFormat="1" ht="11.25"/>
    <row r="474" s="44" customFormat="1" ht="11.25"/>
    <row r="475" s="44" customFormat="1" ht="11.25"/>
    <row r="476" s="44" customFormat="1" ht="11.25"/>
    <row r="477" s="44" customFormat="1" ht="11.25"/>
    <row r="478" s="44" customFormat="1" ht="11.25"/>
    <row r="479" s="44" customFormat="1" ht="11.25"/>
    <row r="480" s="44" customFormat="1" ht="11.25"/>
    <row r="481" s="44" customFormat="1" ht="11.25"/>
    <row r="482" s="44" customFormat="1" ht="11.25"/>
    <row r="483" s="44" customFormat="1" ht="11.25"/>
    <row r="484" s="44" customFormat="1" ht="11.25"/>
    <row r="485" s="44" customFormat="1" ht="11.25"/>
    <row r="486" s="44" customFormat="1" ht="11.25"/>
    <row r="487" s="44" customFormat="1" ht="11.25"/>
    <row r="488" s="44" customFormat="1" ht="11.25"/>
    <row r="489" s="44" customFormat="1" ht="11.25"/>
    <row r="490" s="44" customFormat="1" ht="11.25"/>
    <row r="491" s="44" customFormat="1" ht="11.25"/>
    <row r="492" s="44" customFormat="1" ht="11.25"/>
    <row r="493" s="44" customFormat="1" ht="11.25"/>
    <row r="494" s="44" customFormat="1" ht="11.25"/>
    <row r="495" s="44" customFormat="1" ht="11.25"/>
    <row r="496" s="44" customFormat="1" ht="11.25"/>
    <row r="497" s="44" customFormat="1" ht="11.25"/>
    <row r="498" s="44" customFormat="1" ht="11.25"/>
    <row r="499" s="44" customFormat="1" ht="11.25"/>
    <row r="500" s="44" customFormat="1" ht="11.25"/>
    <row r="501" s="44" customFormat="1" ht="11.25"/>
    <row r="502" s="44" customFormat="1" ht="11.25"/>
    <row r="503" s="44" customFormat="1" ht="11.25"/>
    <row r="504" s="44" customFormat="1" ht="11.25"/>
    <row r="505" s="44" customFormat="1" ht="11.25"/>
    <row r="506" s="44" customFormat="1" ht="11.25"/>
    <row r="507" s="44" customFormat="1" ht="11.25"/>
    <row r="508" s="44" customFormat="1" ht="11.25"/>
    <row r="509" s="44" customFormat="1" ht="11.25"/>
    <row r="510" s="44" customFormat="1" ht="11.25"/>
    <row r="511" s="44" customFormat="1" ht="11.25"/>
    <row r="512" s="44" customFormat="1" ht="11.25"/>
    <row r="513" s="44" customFormat="1" ht="11.25"/>
    <row r="514" s="44" customFormat="1" ht="11.25"/>
    <row r="515" s="44" customFormat="1" ht="11.25"/>
    <row r="516" s="44" customFormat="1" ht="11.25"/>
    <row r="517" s="44" customFormat="1" ht="11.25"/>
    <row r="518" s="44" customFormat="1" ht="11.25"/>
    <row r="519" s="44" customFormat="1" ht="11.25"/>
    <row r="520" s="44" customFormat="1" ht="11.25"/>
    <row r="521" s="44" customFormat="1" ht="11.25"/>
    <row r="522" s="44" customFormat="1" ht="11.25"/>
    <row r="523" s="44" customFormat="1" ht="11.25"/>
    <row r="524" s="44" customFormat="1" ht="11.25"/>
    <row r="525" s="44" customFormat="1" ht="11.25"/>
    <row r="526" s="44" customFormat="1" ht="11.25"/>
    <row r="527" s="44" customFormat="1" ht="11.25"/>
    <row r="528" s="44" customFormat="1" ht="11.25"/>
    <row r="529" s="44" customFormat="1" ht="11.25"/>
    <row r="530" s="44" customFormat="1" ht="11.25"/>
    <row r="531" s="44" customFormat="1" ht="11.25"/>
    <row r="532" s="44" customFormat="1" ht="11.25"/>
    <row r="533" s="44" customFormat="1" ht="11.25"/>
    <row r="534" s="44" customFormat="1" ht="11.25"/>
    <row r="535" s="44" customFormat="1" ht="11.25"/>
    <row r="536" s="44" customFormat="1" ht="11.25"/>
    <row r="537" s="44" customFormat="1" ht="11.25"/>
    <row r="538" s="44" customFormat="1" ht="11.25"/>
    <row r="539" s="44" customFormat="1" ht="11.25"/>
    <row r="540" s="44" customFormat="1" ht="11.25"/>
    <row r="541" s="44" customFormat="1" ht="11.25"/>
    <row r="542" s="44" customFormat="1" ht="11.25"/>
    <row r="543" s="44" customFormat="1" ht="11.25"/>
    <row r="544" s="44" customFormat="1" ht="11.25"/>
    <row r="545" s="44" customFormat="1" ht="11.25"/>
    <row r="546" s="44" customFormat="1" ht="11.25"/>
    <row r="547" s="44" customFormat="1" ht="11.25"/>
    <row r="548" s="44" customFormat="1" ht="11.25"/>
    <row r="549" s="44" customFormat="1" ht="11.25"/>
    <row r="550" s="44" customFormat="1" ht="11.25"/>
    <row r="551" s="44" customFormat="1" ht="11.25"/>
    <row r="552" s="44" customFormat="1" ht="11.25"/>
    <row r="553" s="44" customFormat="1" ht="11.25"/>
    <row r="554" s="44" customFormat="1" ht="11.25"/>
    <row r="555" s="44" customFormat="1" ht="11.25"/>
    <row r="556" s="44" customFormat="1" ht="11.25"/>
    <row r="557" s="44" customFormat="1" ht="11.25"/>
    <row r="558" s="44" customFormat="1" ht="11.25"/>
    <row r="559" s="44" customFormat="1" ht="11.25"/>
    <row r="560" s="44" customFormat="1" ht="11.25"/>
    <row r="561" s="44" customFormat="1" ht="11.25"/>
    <row r="562" s="44" customFormat="1" ht="11.25"/>
    <row r="563" s="44" customFormat="1" ht="11.25"/>
    <row r="564" s="44" customFormat="1" ht="11.25"/>
    <row r="565" s="44" customFormat="1" ht="11.25"/>
    <row r="566" s="44" customFormat="1" ht="11.25"/>
    <row r="567" s="44" customFormat="1" ht="11.25"/>
    <row r="568" s="44" customFormat="1" ht="11.25"/>
    <row r="569" s="44" customFormat="1" ht="11.25"/>
    <row r="570" s="44" customFormat="1" ht="11.25"/>
    <row r="571" s="44" customFormat="1" ht="11.25"/>
    <row r="572" s="44" customFormat="1" ht="11.25"/>
    <row r="573" s="44" customFormat="1" ht="11.25"/>
    <row r="574" s="44" customFormat="1" ht="11.25"/>
    <row r="575" s="44" customFormat="1" ht="11.25"/>
    <row r="576" s="44" customFormat="1" ht="11.25"/>
    <row r="577" s="44" customFormat="1" ht="11.25"/>
    <row r="578" s="44" customFormat="1" ht="11.25"/>
    <row r="579" s="44" customFormat="1" ht="11.25"/>
    <row r="580" s="44" customFormat="1" ht="11.25"/>
    <row r="581" s="44" customFormat="1" ht="11.25"/>
    <row r="582" s="44" customFormat="1" ht="11.25"/>
    <row r="583" s="44" customFormat="1" ht="11.25"/>
    <row r="584" s="44" customFormat="1" ht="11.25"/>
    <row r="585" s="44" customFormat="1" ht="11.25"/>
    <row r="586" s="44" customFormat="1" ht="11.25"/>
    <row r="587" s="44" customFormat="1" ht="11.25"/>
    <row r="588" s="44" customFormat="1" ht="11.25"/>
    <row r="589" s="44" customFormat="1" ht="11.25"/>
    <row r="590" s="44" customFormat="1" ht="11.25"/>
    <row r="591" s="44" customFormat="1" ht="11.25"/>
    <row r="592" s="44" customFormat="1" ht="11.25"/>
    <row r="593" s="44" customFormat="1" ht="11.25"/>
    <row r="594" s="44" customFormat="1" ht="11.25"/>
    <row r="595" s="44" customFormat="1" ht="11.25"/>
    <row r="596" s="44" customFormat="1" ht="11.25"/>
    <row r="597" s="44" customFormat="1" ht="11.25"/>
    <row r="598" s="44" customFormat="1" ht="11.25"/>
    <row r="599" s="44" customFormat="1" ht="11.25"/>
    <row r="600" s="44" customFormat="1" ht="11.25"/>
    <row r="601" s="44" customFormat="1" ht="11.25"/>
    <row r="602" s="44" customFormat="1" ht="11.25"/>
    <row r="603" s="44" customFormat="1" ht="11.25"/>
    <row r="604" s="44" customFormat="1" ht="11.25"/>
    <row r="605" s="44" customFormat="1" ht="11.25"/>
    <row r="606" s="44" customFormat="1" ht="11.25"/>
    <row r="607" s="44" customFormat="1" ht="11.25"/>
    <row r="608" s="44" customFormat="1" ht="11.25"/>
    <row r="609" s="44" customFormat="1" ht="11.25"/>
    <row r="610" s="44" customFormat="1" ht="11.25"/>
    <row r="611" s="44" customFormat="1" ht="11.25"/>
    <row r="612" s="44" customFormat="1" ht="11.25"/>
    <row r="613" s="44" customFormat="1" ht="11.25"/>
    <row r="614" s="44" customFormat="1" ht="11.25"/>
    <row r="615" s="44" customFormat="1" ht="11.25"/>
    <row r="616" s="44" customFormat="1" ht="11.25"/>
    <row r="617" s="44" customFormat="1" ht="11.25"/>
    <row r="618" s="44" customFormat="1" ht="11.25"/>
    <row r="619" s="44" customFormat="1" ht="11.25"/>
    <row r="620" s="44" customFormat="1" ht="11.25"/>
    <row r="621" s="44" customFormat="1" ht="11.25"/>
    <row r="622" s="44" customFormat="1" ht="11.25"/>
    <row r="623" s="44" customFormat="1" ht="11.25"/>
    <row r="624" s="44" customFormat="1" ht="11.25"/>
    <row r="625" s="44" customFormat="1" ht="11.25"/>
    <row r="626" s="44" customFormat="1" ht="11.25"/>
    <row r="627" s="44" customFormat="1" ht="11.25"/>
    <row r="628" s="44" customFormat="1" ht="11.25"/>
    <row r="629" s="44" customFormat="1" ht="11.25"/>
    <row r="630" s="44" customFormat="1" ht="11.25"/>
    <row r="631" s="44" customFormat="1" ht="11.25"/>
    <row r="632" s="44" customFormat="1" ht="11.25"/>
    <row r="633" s="44" customFormat="1" ht="11.25"/>
    <row r="634" s="44" customFormat="1" ht="11.25"/>
    <row r="635" s="44" customFormat="1" ht="11.25"/>
    <row r="636" s="44" customFormat="1" ht="11.25"/>
    <row r="637" s="44" customFormat="1" ht="11.25"/>
    <row r="638" s="44" customFormat="1" ht="11.25"/>
    <row r="639" s="44" customFormat="1" ht="11.25"/>
    <row r="640" s="44" customFormat="1" ht="11.25"/>
    <row r="641" s="44" customFormat="1" ht="11.25"/>
    <row r="642" s="44" customFormat="1" ht="11.25"/>
    <row r="643" s="44" customFormat="1" ht="11.25"/>
    <row r="644" s="44" customFormat="1" ht="11.25"/>
    <row r="645" s="44" customFormat="1" ht="11.25"/>
    <row r="646" s="44" customFormat="1" ht="11.25"/>
    <row r="647" s="44" customFormat="1" ht="11.25"/>
    <row r="648" s="44" customFormat="1" ht="11.25"/>
    <row r="649" s="44" customFormat="1" ht="11.25"/>
    <row r="650" s="44" customFormat="1" ht="11.25"/>
    <row r="651" s="44" customFormat="1" ht="11.25"/>
    <row r="652" s="44" customFormat="1" ht="11.25"/>
    <row r="653" s="44" customFormat="1" ht="11.25"/>
    <row r="654" s="44" customFormat="1" ht="11.25"/>
    <row r="655" s="44" customFormat="1" ht="11.25"/>
    <row r="656" s="44" customFormat="1" ht="11.25"/>
    <row r="657" s="44" customFormat="1" ht="11.25"/>
    <row r="658" s="44" customFormat="1" ht="11.25"/>
    <row r="659" s="44" customFormat="1" ht="11.25"/>
    <row r="660" s="44" customFormat="1" ht="11.25"/>
    <row r="661" s="44" customFormat="1" ht="11.25"/>
    <row r="662" s="44" customFormat="1" ht="11.25"/>
    <row r="663" s="44" customFormat="1" ht="11.25"/>
    <row r="664" s="44" customFormat="1" ht="11.25"/>
    <row r="665" s="44" customFormat="1" ht="11.25"/>
    <row r="666" s="44" customFormat="1" ht="11.25"/>
    <row r="667" s="44" customFormat="1" ht="11.25"/>
    <row r="668" s="44" customFormat="1" ht="11.25"/>
    <row r="669" s="44" customFormat="1" ht="11.25"/>
    <row r="670" s="44" customFormat="1" ht="11.25"/>
    <row r="671" s="44" customFormat="1" ht="11.25"/>
    <row r="672" s="44" customFormat="1" ht="11.25"/>
    <row r="673" s="44" customFormat="1" ht="11.25"/>
    <row r="674" s="44" customFormat="1" ht="11.25"/>
    <row r="675" s="44" customFormat="1" ht="11.25"/>
    <row r="676" s="44" customFormat="1" ht="11.25"/>
    <row r="677" s="44" customFormat="1" ht="11.25"/>
    <row r="678" s="44" customFormat="1" ht="11.25"/>
    <row r="679" s="44" customFormat="1" ht="11.25"/>
    <row r="680" s="44" customFormat="1" ht="11.25"/>
    <row r="681" s="44" customFormat="1" ht="11.25"/>
    <row r="682" s="44" customFormat="1" ht="11.25"/>
    <row r="683" s="44" customFormat="1" ht="11.25"/>
    <row r="684" s="44" customFormat="1" ht="11.25"/>
    <row r="685" s="44" customFormat="1" ht="11.25"/>
    <row r="686" s="44" customFormat="1" ht="11.25"/>
    <row r="687" s="44" customFormat="1" ht="11.25"/>
    <row r="688" s="44" customFormat="1" ht="11.25"/>
    <row r="689" s="44" customFormat="1" ht="11.25"/>
    <row r="690" s="44" customFormat="1" ht="11.25"/>
    <row r="691" s="44" customFormat="1" ht="11.25"/>
    <row r="692" s="44" customFormat="1" ht="11.25"/>
    <row r="693" s="44" customFormat="1" ht="11.25"/>
    <row r="694" s="44" customFormat="1" ht="11.25"/>
    <row r="695" s="44" customFormat="1" ht="11.25"/>
    <row r="696" s="44" customFormat="1" ht="11.25"/>
    <row r="697" s="44" customFormat="1" ht="11.25"/>
    <row r="698" s="44" customFormat="1" ht="11.25"/>
    <row r="699" s="44" customFormat="1" ht="11.25"/>
    <row r="700" s="44" customFormat="1" ht="11.25"/>
    <row r="701" s="44" customFormat="1" ht="11.25"/>
    <row r="702" s="44" customFormat="1" ht="11.25"/>
    <row r="703" s="44" customFormat="1" ht="11.25"/>
    <row r="704" s="44" customFormat="1" ht="11.25"/>
    <row r="705" s="44" customFormat="1" ht="11.25"/>
    <row r="706" s="44" customFormat="1" ht="11.25"/>
    <row r="707" s="44" customFormat="1" ht="11.25"/>
    <row r="708" s="44" customFormat="1" ht="11.25"/>
    <row r="709" s="44" customFormat="1" ht="11.25"/>
    <row r="710" s="44" customFormat="1" ht="11.25"/>
    <row r="711" s="44" customFormat="1" ht="11.25"/>
    <row r="712" s="44" customFormat="1" ht="11.25"/>
    <row r="713" s="44" customFormat="1" ht="11.25"/>
    <row r="714" s="44" customFormat="1" ht="11.25"/>
    <row r="715" s="44" customFormat="1" ht="11.25"/>
    <row r="716" s="44" customFormat="1" ht="11.25"/>
    <row r="717" s="44" customFormat="1" ht="11.25"/>
    <row r="718" s="44" customFormat="1" ht="11.25"/>
    <row r="719" s="44" customFormat="1" ht="11.25"/>
    <row r="720" s="44" customFormat="1" ht="11.25"/>
    <row r="721" s="44" customFormat="1" ht="11.25"/>
    <row r="722" s="44" customFormat="1" ht="11.25"/>
    <row r="723" s="44" customFormat="1" ht="11.25"/>
    <row r="724" s="44" customFormat="1" ht="11.25"/>
    <row r="725" s="44" customFormat="1" ht="11.25"/>
    <row r="726" s="44" customFormat="1" ht="11.25"/>
    <row r="727" s="44" customFormat="1" ht="11.25"/>
    <row r="728" s="44" customFormat="1" ht="11.25"/>
    <row r="729" s="44" customFormat="1" ht="11.25"/>
    <row r="730" s="44" customFormat="1" ht="11.25"/>
    <row r="731" s="44" customFormat="1" ht="11.25"/>
    <row r="732" s="44" customFormat="1" ht="11.25"/>
    <row r="733" s="44" customFormat="1" ht="11.25"/>
    <row r="734" s="44" customFormat="1" ht="11.25"/>
    <row r="735" s="44" customFormat="1" ht="11.25"/>
    <row r="736" s="44" customFormat="1" ht="11.25"/>
    <row r="737" s="44" customFormat="1" ht="11.25"/>
    <row r="738" s="44" customFormat="1" ht="11.25"/>
    <row r="739" s="44" customFormat="1" ht="11.25"/>
    <row r="740" s="44" customFormat="1" ht="11.25"/>
    <row r="741" s="44" customFormat="1" ht="11.25"/>
    <row r="742" s="44" customFormat="1" ht="11.25"/>
    <row r="743" s="44" customFormat="1" ht="11.25"/>
    <row r="744" s="44" customFormat="1" ht="11.25"/>
    <row r="745" s="44" customFormat="1" ht="11.25"/>
    <row r="746" s="44" customFormat="1" ht="11.25"/>
    <row r="747" s="44" customFormat="1" ht="11.25"/>
    <row r="748" s="44" customFormat="1" ht="11.25"/>
    <row r="749" s="44" customFormat="1" ht="11.25"/>
    <row r="750" s="44" customFormat="1" ht="11.25"/>
    <row r="751" s="44" customFormat="1" ht="11.25"/>
    <row r="752" s="44" customFormat="1" ht="11.25"/>
    <row r="753" s="44" customFormat="1" ht="11.25"/>
    <row r="754" s="44" customFormat="1" ht="11.25"/>
    <row r="755" s="44" customFormat="1" ht="11.25"/>
    <row r="756" s="44" customFormat="1" ht="11.25"/>
    <row r="757" s="44" customFormat="1" ht="11.25"/>
    <row r="758" s="44" customFormat="1" ht="11.25"/>
    <row r="759" s="44" customFormat="1" ht="11.25"/>
    <row r="760" s="44" customFormat="1" ht="11.25"/>
    <row r="761" s="44" customFormat="1" ht="11.25"/>
    <row r="762" s="44" customFormat="1" ht="11.25"/>
    <row r="763" s="44" customFormat="1" ht="11.25"/>
    <row r="764" s="44" customFormat="1" ht="11.25"/>
    <row r="765" s="44" customFormat="1" ht="11.25"/>
    <row r="766" s="44" customFormat="1" ht="11.25"/>
    <row r="767" s="44" customFormat="1" ht="11.25"/>
    <row r="768" s="44" customFormat="1" ht="11.25"/>
    <row r="769" s="44" customFormat="1" ht="11.25"/>
    <row r="770" s="44" customFormat="1" ht="11.25"/>
    <row r="771" s="44" customFormat="1" ht="11.25"/>
    <row r="772" s="44" customFormat="1" ht="11.25"/>
    <row r="773" s="44" customFormat="1" ht="11.25"/>
    <row r="774" s="44" customFormat="1" ht="11.25"/>
    <row r="775" s="44" customFormat="1" ht="11.25"/>
    <row r="776" s="44" customFormat="1" ht="11.25"/>
    <row r="777" s="44" customFormat="1" ht="11.25"/>
    <row r="778" s="44" customFormat="1" ht="11.25"/>
    <row r="779" s="44" customFormat="1" ht="11.25"/>
    <row r="780" s="44" customFormat="1" ht="11.25"/>
    <row r="781" s="44" customFormat="1" ht="11.25"/>
    <row r="782" s="44" customFormat="1" ht="11.25"/>
    <row r="783" s="44" customFormat="1" ht="11.25"/>
    <row r="784" s="44" customFormat="1" ht="11.25"/>
    <row r="785" s="44" customFormat="1" ht="11.25"/>
    <row r="786" s="44" customFormat="1" ht="11.25"/>
    <row r="787" s="44" customFormat="1" ht="11.25"/>
    <row r="788" s="44" customFormat="1" ht="11.25"/>
    <row r="789" s="44" customFormat="1" ht="11.25"/>
    <row r="790" s="44" customFormat="1" ht="11.25"/>
    <row r="791" s="44" customFormat="1" ht="11.25"/>
    <row r="792" s="44" customFormat="1" ht="11.25"/>
    <row r="793" s="44" customFormat="1" ht="11.25"/>
    <row r="794" s="44" customFormat="1" ht="11.25"/>
    <row r="795" s="44" customFormat="1" ht="11.25"/>
    <row r="796" s="44" customFormat="1" ht="11.25"/>
    <row r="797" s="44" customFormat="1" ht="11.25"/>
    <row r="798" s="44" customFormat="1" ht="11.25"/>
    <row r="799" s="44" customFormat="1" ht="11.25"/>
    <row r="800" s="44" customFormat="1" ht="11.25"/>
    <row r="801" s="44" customFormat="1" ht="11.25"/>
    <row r="802" s="44" customFormat="1" ht="11.25"/>
    <row r="803" s="44" customFormat="1" ht="11.25"/>
    <row r="804" s="44" customFormat="1" ht="11.25"/>
    <row r="805" s="44" customFormat="1" ht="11.25"/>
    <row r="806" s="44" customFormat="1" ht="11.25"/>
    <row r="807" s="44" customFormat="1" ht="11.25"/>
    <row r="808" s="44" customFormat="1" ht="11.25"/>
    <row r="809" s="44" customFormat="1" ht="11.25"/>
    <row r="810" s="44" customFormat="1" ht="11.25"/>
    <row r="811" s="44" customFormat="1" ht="11.25"/>
    <row r="812" s="44" customFormat="1" ht="11.25"/>
    <row r="813" s="44" customFormat="1" ht="11.25"/>
    <row r="814" s="44" customFormat="1" ht="11.25"/>
    <row r="815" s="44" customFormat="1" ht="11.25"/>
    <row r="816" s="44" customFormat="1" ht="11.25"/>
    <row r="817" s="44" customFormat="1" ht="11.25"/>
    <row r="818" s="44" customFormat="1" ht="11.25"/>
    <row r="819" s="44" customFormat="1" ht="11.25"/>
    <row r="820" s="44" customFormat="1" ht="11.25"/>
    <row r="821" s="44" customFormat="1" ht="11.25"/>
    <row r="822" s="44" customFormat="1" ht="11.25"/>
    <row r="823" s="44" customFormat="1" ht="11.25"/>
    <row r="824" s="44" customFormat="1" ht="11.25"/>
    <row r="825" s="44" customFormat="1" ht="11.25"/>
    <row r="826" s="44" customFormat="1" ht="11.25"/>
    <row r="827" s="44" customFormat="1" ht="11.25"/>
    <row r="828" s="44" customFormat="1" ht="11.25"/>
    <row r="829" s="44" customFormat="1" ht="11.25"/>
    <row r="830" s="44" customFormat="1" ht="11.25"/>
    <row r="831" s="44" customFormat="1" ht="11.25"/>
    <row r="832" s="44" customFormat="1" ht="11.25"/>
    <row r="833" s="44" customFormat="1" ht="11.25"/>
    <row r="834" s="44" customFormat="1" ht="11.25"/>
    <row r="835" s="44" customFormat="1" ht="11.25"/>
    <row r="836" s="44" customFormat="1" ht="11.25"/>
    <row r="837" s="44" customFormat="1" ht="11.25"/>
    <row r="838" s="44" customFormat="1" ht="11.25"/>
    <row r="839" s="44" customFormat="1" ht="11.25"/>
    <row r="840" s="44" customFormat="1" ht="11.25"/>
    <row r="841" s="44" customFormat="1" ht="11.25"/>
    <row r="842" s="44" customFormat="1" ht="11.25"/>
    <row r="843" s="44" customFormat="1" ht="11.25"/>
    <row r="844" s="44" customFormat="1" ht="11.25"/>
    <row r="845" s="44" customFormat="1" ht="11.25"/>
    <row r="846" s="44" customFormat="1" ht="11.25"/>
    <row r="847" s="44" customFormat="1" ht="11.25"/>
    <row r="848" s="44" customFormat="1" ht="11.25"/>
    <row r="849" s="44" customFormat="1" ht="11.25"/>
    <row r="850" s="44" customFormat="1" ht="11.25"/>
    <row r="851" s="44" customFormat="1" ht="11.25"/>
    <row r="852" s="44" customFormat="1" ht="11.25"/>
    <row r="853" s="44" customFormat="1" ht="11.25"/>
    <row r="854" s="44" customFormat="1" ht="11.25"/>
    <row r="855" s="44" customFormat="1" ht="11.25"/>
    <row r="856" s="44" customFormat="1" ht="11.25"/>
    <row r="857" s="44" customFormat="1" ht="11.25"/>
    <row r="858" s="44" customFormat="1" ht="11.25"/>
    <row r="859" s="44" customFormat="1" ht="11.25"/>
    <row r="860" s="44" customFormat="1" ht="11.25"/>
    <row r="861" s="44" customFormat="1" ht="11.25"/>
    <row r="862" s="44" customFormat="1" ht="11.25"/>
    <row r="863" s="44" customFormat="1" ht="11.25"/>
    <row r="864" s="44" customFormat="1" ht="11.25"/>
    <row r="865" s="44" customFormat="1" ht="11.25"/>
    <row r="866" s="44" customFormat="1" ht="11.25"/>
    <row r="867" s="44" customFormat="1" ht="11.25"/>
    <row r="868" s="44" customFormat="1" ht="11.25"/>
    <row r="869" s="44" customFormat="1" ht="11.25"/>
    <row r="870" s="44" customFormat="1" ht="11.25"/>
    <row r="871" s="44" customFormat="1" ht="11.25"/>
    <row r="872" s="44" customFormat="1" ht="11.25"/>
    <row r="873" s="44" customFormat="1" ht="11.25"/>
    <row r="874" s="44" customFormat="1" ht="11.25"/>
    <row r="875" s="44" customFormat="1" ht="11.25"/>
    <row r="876" s="44" customFormat="1" ht="11.25"/>
    <row r="877" s="44" customFormat="1" ht="11.25"/>
    <row r="878" s="44" customFormat="1" ht="11.25"/>
    <row r="879" s="44" customFormat="1" ht="11.25"/>
    <row r="880" s="44" customFormat="1" ht="11.25"/>
    <row r="881" s="44" customFormat="1" ht="11.25"/>
    <row r="882" s="44" customFormat="1" ht="11.25"/>
    <row r="883" s="44" customFormat="1" ht="11.25"/>
    <row r="884" s="44" customFormat="1" ht="11.25"/>
    <row r="885" s="44" customFormat="1" ht="11.25"/>
    <row r="886" s="44" customFormat="1" ht="11.25"/>
    <row r="887" s="44" customFormat="1" ht="11.25"/>
    <row r="888" s="44" customFormat="1" ht="11.25"/>
    <row r="889" s="44" customFormat="1" ht="11.25"/>
    <row r="890" s="44" customFormat="1" ht="11.25"/>
    <row r="891" s="44" customFormat="1" ht="11.25"/>
    <row r="892" s="44" customFormat="1" ht="11.25"/>
    <row r="893" s="44" customFormat="1" ht="11.25"/>
    <row r="894" s="44" customFormat="1" ht="11.25"/>
    <row r="895" s="44" customFormat="1" ht="11.25"/>
    <row r="896" s="44" customFormat="1" ht="11.25"/>
    <row r="897" s="44" customFormat="1" ht="11.25"/>
    <row r="898" s="44" customFormat="1" ht="11.25"/>
    <row r="899" s="44" customFormat="1" ht="11.25"/>
    <row r="900" s="44" customFormat="1" ht="11.25"/>
    <row r="901" s="44" customFormat="1" ht="11.25"/>
    <row r="902" s="44" customFormat="1" ht="11.25"/>
    <row r="903" s="44" customFormat="1" ht="11.25"/>
    <row r="904" s="44" customFormat="1" ht="11.25"/>
    <row r="905" s="44" customFormat="1" ht="11.25"/>
    <row r="906" s="44" customFormat="1" ht="11.25"/>
    <row r="907" s="44" customFormat="1" ht="11.25"/>
    <row r="908" s="44" customFormat="1" ht="11.25"/>
    <row r="909" s="44" customFormat="1" ht="11.25"/>
    <row r="910" s="44" customFormat="1" ht="11.25"/>
    <row r="911" s="44" customFormat="1" ht="11.25"/>
    <row r="912" s="44" customFormat="1" ht="11.25"/>
    <row r="913" s="44" customFormat="1" ht="11.25"/>
    <row r="914" s="44" customFormat="1" ht="11.25"/>
    <row r="915" s="44" customFormat="1" ht="11.25"/>
    <row r="916" s="44" customFormat="1" ht="11.25"/>
    <row r="917" s="44" customFormat="1" ht="11.25"/>
    <row r="918" s="44" customFormat="1" ht="11.25"/>
    <row r="919" s="44" customFormat="1" ht="11.25"/>
    <row r="920" s="44" customFormat="1" ht="11.25"/>
    <row r="921" s="44" customFormat="1" ht="11.25"/>
    <row r="922" s="44" customFormat="1" ht="11.25"/>
    <row r="923" s="44" customFormat="1" ht="11.25"/>
    <row r="924" s="44" customFormat="1" ht="11.25"/>
    <row r="925" s="44" customFormat="1" ht="11.25"/>
    <row r="926" s="44" customFormat="1" ht="11.25"/>
    <row r="927" s="44" customFormat="1" ht="11.25"/>
    <row r="928" s="44" customFormat="1" ht="11.25"/>
    <row r="929" s="44" customFormat="1" ht="11.25"/>
    <row r="930" s="44" customFormat="1" ht="11.25"/>
    <row r="931" s="44" customFormat="1" ht="11.25"/>
    <row r="932" s="44" customFormat="1" ht="11.25"/>
    <row r="933" s="44" customFormat="1" ht="11.25"/>
    <row r="934" s="44" customFormat="1" ht="11.25"/>
    <row r="935" s="44" customFormat="1" ht="11.25"/>
    <row r="936" s="44" customFormat="1" ht="11.25"/>
    <row r="937" s="44" customFormat="1" ht="11.25"/>
    <row r="938" s="44" customFormat="1" ht="11.25"/>
    <row r="939" s="44" customFormat="1" ht="11.25"/>
    <row r="940" s="44" customFormat="1" ht="11.25"/>
    <row r="941" s="44" customFormat="1" ht="11.25"/>
    <row r="942" s="44" customFormat="1" ht="11.25"/>
    <row r="943" s="44" customFormat="1" ht="11.25"/>
    <row r="944" s="44" customFormat="1" ht="11.25"/>
    <row r="945" s="44" customFormat="1" ht="11.25"/>
    <row r="946" s="44" customFormat="1" ht="11.25"/>
    <row r="947" s="44" customFormat="1" ht="11.25"/>
    <row r="948" s="44" customFormat="1" ht="11.25"/>
    <row r="949" s="44" customFormat="1" ht="11.25"/>
    <row r="950" s="44" customFormat="1" ht="11.25"/>
    <row r="951" s="44" customFormat="1" ht="11.25"/>
    <row r="952" s="44" customFormat="1" ht="11.25"/>
    <row r="953" s="44" customFormat="1" ht="11.25"/>
    <row r="954" s="44" customFormat="1" ht="11.25"/>
    <row r="955" s="44" customFormat="1" ht="11.25"/>
    <row r="956" s="44" customFormat="1" ht="11.25"/>
    <row r="957" s="44" customFormat="1" ht="11.25"/>
    <row r="958" s="44" customFormat="1" ht="11.25"/>
    <row r="959" s="44" customFormat="1" ht="11.25"/>
    <row r="960" s="44" customFormat="1" ht="11.25"/>
    <row r="961" s="44" customFormat="1" ht="11.25"/>
    <row r="962" s="44" customFormat="1" ht="11.25"/>
    <row r="963" s="44" customFormat="1" ht="11.25"/>
    <row r="964" s="44" customFormat="1" ht="11.25"/>
    <row r="965" s="44" customFormat="1" ht="11.25"/>
    <row r="966" s="44" customFormat="1" ht="11.25"/>
    <row r="967" s="44" customFormat="1" ht="11.25"/>
    <row r="968" s="44" customFormat="1" ht="11.25"/>
    <row r="969" s="44" customFormat="1" ht="11.25"/>
    <row r="970" s="44" customFormat="1" ht="11.25"/>
    <row r="971" s="44" customFormat="1" ht="11.25"/>
    <row r="972" s="44" customFormat="1" ht="11.25"/>
    <row r="973" s="44" customFormat="1" ht="11.25"/>
    <row r="974" s="44" customFormat="1" ht="11.25"/>
    <row r="975" s="44" customFormat="1" ht="11.25"/>
    <row r="976" s="44" customFormat="1" ht="11.25"/>
    <row r="977" s="44" customFormat="1" ht="11.25"/>
    <row r="978" s="44" customFormat="1" ht="11.25"/>
    <row r="979" s="44" customFormat="1" ht="11.25"/>
    <row r="980" s="44" customFormat="1" ht="11.25"/>
    <row r="981" s="44" customFormat="1" ht="11.25"/>
    <row r="982" s="44" customFormat="1" ht="11.25"/>
    <row r="983" s="44" customFormat="1" ht="11.25"/>
    <row r="984" s="44" customFormat="1" ht="11.25"/>
    <row r="985" s="44" customFormat="1" ht="11.25"/>
    <row r="986" s="44" customFormat="1" ht="11.25"/>
    <row r="987" s="44" customFormat="1" ht="11.25"/>
    <row r="988" s="44" customFormat="1" ht="11.25"/>
    <row r="989" s="44" customFormat="1" ht="11.25"/>
    <row r="990" s="44" customFormat="1" ht="11.25"/>
    <row r="991" s="44" customFormat="1" ht="11.25"/>
    <row r="992" s="44" customFormat="1" ht="11.25"/>
    <row r="993" s="44" customFormat="1" ht="11.25"/>
    <row r="994" s="44" customFormat="1" ht="11.25"/>
    <row r="995" s="44" customFormat="1" ht="11.25"/>
    <row r="996" s="44" customFormat="1" ht="11.25"/>
    <row r="997" s="44" customFormat="1" ht="11.25"/>
    <row r="998" s="44" customFormat="1" ht="11.25"/>
    <row r="999" s="44" customFormat="1" ht="11.25"/>
    <row r="1000" s="44" customFormat="1" ht="11.25"/>
    <row r="1001" s="44" customFormat="1" ht="11.25"/>
    <row r="1002" s="44" customFormat="1" ht="11.25"/>
    <row r="1003" s="44" customFormat="1" ht="11.25"/>
    <row r="1004" s="44" customFormat="1" ht="11.25"/>
    <row r="1005" s="44" customFormat="1" ht="11.25"/>
    <row r="1006" s="44" customFormat="1" ht="11.25"/>
    <row r="1007" s="44" customFormat="1" ht="11.25"/>
    <row r="1008" s="44" customFormat="1" ht="11.25"/>
    <row r="1009" s="44" customFormat="1" ht="11.25"/>
    <row r="1010" s="44" customFormat="1" ht="11.25"/>
    <row r="1011" s="44" customFormat="1" ht="11.25"/>
    <row r="1012" s="44" customFormat="1" ht="11.25"/>
    <row r="1013" s="44" customFormat="1" ht="11.25"/>
    <row r="1014" s="44" customFormat="1" ht="11.25"/>
    <row r="1015" s="44" customFormat="1" ht="11.25"/>
    <row r="1016" s="44" customFormat="1" ht="11.25"/>
    <row r="1017" s="44" customFormat="1" ht="11.25"/>
    <row r="1018" s="44" customFormat="1" ht="11.25"/>
    <row r="1019" s="44" customFormat="1" ht="11.25"/>
    <row r="1020" s="44" customFormat="1" ht="11.25"/>
    <row r="1021" s="44" customFormat="1" ht="11.25"/>
    <row r="1022" s="44" customFormat="1" ht="11.25"/>
    <row r="1023" s="44" customFormat="1" ht="11.25"/>
    <row r="1024" s="44" customFormat="1" ht="11.25"/>
    <row r="1025" s="44" customFormat="1" ht="11.25"/>
    <row r="1026" s="44" customFormat="1" ht="11.25"/>
    <row r="1027" s="44" customFormat="1" ht="11.25"/>
    <row r="1028" s="44" customFormat="1" ht="11.25"/>
    <row r="1029" s="44" customFormat="1" ht="11.25"/>
    <row r="1030" s="44" customFormat="1" ht="11.25"/>
    <row r="1031" s="44" customFormat="1" ht="11.25"/>
    <row r="1032" s="44" customFormat="1" ht="11.25"/>
    <row r="1033" s="44" customFormat="1" ht="11.25"/>
    <row r="1034" s="44" customFormat="1" ht="11.25"/>
    <row r="1035" s="44" customFormat="1" ht="11.25"/>
    <row r="1036" s="44" customFormat="1" ht="11.25"/>
    <row r="1037" s="44" customFormat="1" ht="11.25"/>
    <row r="1038" s="44" customFormat="1" ht="11.25"/>
    <row r="1039" s="44" customFormat="1" ht="11.25"/>
    <row r="1040" s="44" customFormat="1" ht="11.25"/>
    <row r="1041" s="44" customFormat="1" ht="11.25"/>
    <row r="1042" s="44" customFormat="1" ht="11.25"/>
    <row r="1043" s="44" customFormat="1" ht="11.25"/>
    <row r="1044" s="44" customFormat="1" ht="11.25"/>
    <row r="1045" s="44" customFormat="1" ht="11.25"/>
    <row r="1046" s="44" customFormat="1" ht="11.25"/>
    <row r="1047" s="44" customFormat="1" ht="11.25"/>
    <row r="1048" s="44" customFormat="1" ht="11.25"/>
    <row r="1049" s="44" customFormat="1" ht="11.25"/>
    <row r="1050" s="44" customFormat="1" ht="11.25"/>
    <row r="1051" s="44" customFormat="1" ht="11.25"/>
    <row r="1052" s="44" customFormat="1" ht="11.25"/>
    <row r="1053" s="44" customFormat="1" ht="11.25"/>
    <row r="1054" s="44" customFormat="1" ht="11.25"/>
    <row r="1055" s="44" customFormat="1" ht="11.25"/>
    <row r="1056" s="44" customFormat="1" ht="11.25"/>
    <row r="1057" s="44" customFormat="1" ht="11.25"/>
    <row r="1058" s="44" customFormat="1" ht="11.25"/>
    <row r="1059" s="44" customFormat="1" ht="11.25"/>
    <row r="1060" s="44" customFormat="1" ht="11.25"/>
    <row r="1061" s="44" customFormat="1" ht="11.25"/>
    <row r="1062" s="44" customFormat="1" ht="11.25"/>
    <row r="1063" s="44" customFormat="1" ht="11.25"/>
    <row r="1064" s="44" customFormat="1" ht="11.25"/>
    <row r="1065" s="44" customFormat="1" ht="11.25"/>
    <row r="1066" s="44" customFormat="1" ht="11.25"/>
    <row r="1067" s="44" customFormat="1" ht="11.25"/>
    <row r="1068" s="44" customFormat="1" ht="11.25"/>
    <row r="1069" s="44" customFormat="1" ht="11.25"/>
    <row r="1070" s="44" customFormat="1" ht="11.25"/>
    <row r="1071" s="44" customFormat="1" ht="11.25"/>
    <row r="1072" s="44" customFormat="1" ht="11.25"/>
    <row r="1073" s="44" customFormat="1" ht="11.25"/>
    <row r="1074" s="44" customFormat="1" ht="11.25"/>
    <row r="1075" s="44" customFormat="1" ht="11.25"/>
    <row r="1076" s="44" customFormat="1" ht="11.25"/>
    <row r="1077" s="44" customFormat="1" ht="11.25"/>
    <row r="1078" s="44" customFormat="1" ht="11.25"/>
    <row r="1079" s="44" customFormat="1" ht="11.25"/>
    <row r="1080" s="44" customFormat="1" ht="11.25"/>
    <row r="1081" s="44" customFormat="1" ht="11.25"/>
    <row r="1082" s="44" customFormat="1" ht="11.25"/>
    <row r="1083" s="44" customFormat="1" ht="11.25"/>
    <row r="1084" s="44" customFormat="1" ht="11.25"/>
    <row r="1085" s="44" customFormat="1" ht="11.25"/>
    <row r="1086" s="44" customFormat="1" ht="11.25"/>
    <row r="1087" s="44" customFormat="1" ht="11.25"/>
    <row r="1088" s="44" customFormat="1" ht="11.25"/>
    <row r="1089" s="44" customFormat="1" ht="11.25"/>
    <row r="1090" s="44" customFormat="1" ht="11.25"/>
    <row r="1091" s="44" customFormat="1" ht="11.25"/>
    <row r="1092" s="44" customFormat="1" ht="11.25"/>
    <row r="1093" s="44" customFormat="1" ht="11.25"/>
    <row r="1094" s="44" customFormat="1" ht="11.25"/>
    <row r="1095" s="44" customFormat="1" ht="11.25"/>
    <row r="1096" s="44" customFormat="1" ht="11.25"/>
    <row r="1097" s="44" customFormat="1" ht="11.25"/>
    <row r="1098" s="44" customFormat="1" ht="11.25"/>
    <row r="1099" s="44" customFormat="1" ht="11.25"/>
    <row r="1100" s="44" customFormat="1" ht="11.25"/>
    <row r="1101" s="44" customFormat="1" ht="11.25"/>
    <row r="1102" s="44" customFormat="1" ht="11.25"/>
    <row r="1103" s="44" customFormat="1" ht="11.25"/>
    <row r="1104" s="44" customFormat="1" ht="11.25"/>
    <row r="1105" s="44" customFormat="1" ht="11.25"/>
    <row r="1106" s="44" customFormat="1" ht="11.25"/>
    <row r="1107" s="44" customFormat="1" ht="11.25"/>
    <row r="1108" s="44" customFormat="1" ht="11.25"/>
    <row r="1109" s="44" customFormat="1" ht="11.25"/>
    <row r="1110" s="44" customFormat="1" ht="11.25"/>
    <row r="1111" s="44" customFormat="1" ht="11.25"/>
    <row r="1112" s="44" customFormat="1" ht="11.25"/>
    <row r="1113" s="44" customFormat="1" ht="11.25"/>
    <row r="1114" s="44" customFormat="1" ht="11.25"/>
    <row r="1115" s="44" customFormat="1" ht="11.25"/>
    <row r="1116" s="44" customFormat="1" ht="11.25"/>
    <row r="1117" s="44" customFormat="1" ht="11.25"/>
    <row r="1118" s="44" customFormat="1" ht="11.25"/>
    <row r="1119" s="44" customFormat="1" ht="11.25"/>
    <row r="1120" s="44" customFormat="1" ht="11.25"/>
    <row r="1121" s="44" customFormat="1" ht="11.25"/>
    <row r="1122" s="44" customFormat="1" ht="11.25"/>
    <row r="1123" s="44" customFormat="1" ht="11.25"/>
    <row r="1124" s="44" customFormat="1" ht="11.25"/>
    <row r="1125" s="44" customFormat="1" ht="11.25"/>
    <row r="1126" s="44" customFormat="1" ht="11.25"/>
    <row r="1127" s="44" customFormat="1" ht="11.25"/>
    <row r="1128" s="44" customFormat="1" ht="11.25"/>
    <row r="1129" s="44" customFormat="1" ht="11.25"/>
    <row r="1130" s="44" customFormat="1" ht="11.25"/>
    <row r="1131" s="44" customFormat="1" ht="11.25"/>
    <row r="1132" s="44" customFormat="1" ht="11.25"/>
    <row r="1133" s="44" customFormat="1" ht="11.25"/>
    <row r="1134" s="44" customFormat="1" ht="11.25"/>
    <row r="1135" s="44" customFormat="1" ht="11.25"/>
    <row r="1136" s="44" customFormat="1" ht="11.25"/>
    <row r="1137" s="44" customFormat="1" ht="11.25"/>
    <row r="1138" s="44" customFormat="1" ht="11.25"/>
    <row r="1139" s="44" customFormat="1" ht="11.25"/>
    <row r="1140" s="44" customFormat="1" ht="11.25"/>
    <row r="1141" s="44" customFormat="1" ht="11.25"/>
    <row r="1142" s="44" customFormat="1" ht="11.25"/>
    <row r="1143" s="44" customFormat="1" ht="11.25"/>
    <row r="1144" s="44" customFormat="1" ht="11.25"/>
    <row r="1145" s="44" customFormat="1" ht="11.25"/>
    <row r="1146" s="44" customFormat="1" ht="11.25"/>
    <row r="1147" s="44" customFormat="1" ht="11.25"/>
    <row r="1148" s="44" customFormat="1" ht="11.25"/>
    <row r="1149" s="44" customFormat="1" ht="11.25"/>
    <row r="1150" s="44" customFormat="1" ht="11.25"/>
    <row r="1151" s="44" customFormat="1" ht="11.25"/>
    <row r="1152" s="44" customFormat="1" ht="11.25"/>
    <row r="1153" s="44" customFormat="1" ht="11.25"/>
    <row r="1154" s="44" customFormat="1" ht="11.25"/>
    <row r="1155" s="44" customFormat="1" ht="11.25"/>
    <row r="1156" s="44" customFormat="1" ht="11.25"/>
    <row r="1157" s="44" customFormat="1" ht="11.25"/>
    <row r="1158" s="44" customFormat="1" ht="11.25"/>
    <row r="1159" s="44" customFormat="1" ht="11.25"/>
    <row r="1160" s="44" customFormat="1" ht="11.25"/>
    <row r="1161" s="44" customFormat="1" ht="11.25"/>
    <row r="1162" s="44" customFormat="1" ht="11.25"/>
    <row r="1163" s="44" customFormat="1" ht="11.25"/>
    <row r="1164" s="44" customFormat="1" ht="11.25"/>
    <row r="1165" s="44" customFormat="1" ht="11.25"/>
    <row r="1166" s="44" customFormat="1" ht="11.25"/>
    <row r="1167" s="44" customFormat="1" ht="11.25"/>
    <row r="1168" s="44" customFormat="1" ht="11.25"/>
    <row r="1169" s="44" customFormat="1" ht="11.25"/>
    <row r="1170" s="44" customFormat="1" ht="11.25"/>
    <row r="1171" s="44" customFormat="1" ht="11.25"/>
    <row r="1172" s="44" customFormat="1" ht="11.25"/>
    <row r="1173" s="44" customFormat="1" ht="11.25"/>
    <row r="1174" s="44" customFormat="1" ht="11.25"/>
    <row r="1175" s="44" customFormat="1" ht="11.25"/>
    <row r="1176" s="44" customFormat="1" ht="11.25"/>
    <row r="1177" s="44" customFormat="1" ht="11.25"/>
    <row r="1178" s="44" customFormat="1" ht="11.25"/>
    <row r="1179" s="44" customFormat="1" ht="11.25"/>
    <row r="1180" s="44" customFormat="1" ht="11.25"/>
    <row r="1181" s="44" customFormat="1" ht="11.25"/>
    <row r="1182" s="44" customFormat="1" ht="11.25"/>
    <row r="1183" s="44" customFormat="1" ht="11.25"/>
    <row r="1184" s="44" customFormat="1" ht="11.25"/>
    <row r="1185" s="44" customFormat="1" ht="11.25"/>
    <row r="1186" s="44" customFormat="1" ht="11.25"/>
    <row r="1187" s="44" customFormat="1" ht="11.25"/>
    <row r="1188" s="44" customFormat="1" ht="11.25"/>
    <row r="1189" s="44" customFormat="1" ht="11.25"/>
    <row r="1190" s="44" customFormat="1" ht="11.25"/>
    <row r="1191" s="44" customFormat="1" ht="11.25"/>
    <row r="1192" s="44" customFormat="1" ht="11.25"/>
    <row r="1193" s="44" customFormat="1" ht="11.25"/>
    <row r="1194" s="44" customFormat="1" ht="11.25"/>
    <row r="1195" s="44" customFormat="1" ht="11.25"/>
    <row r="1196" s="44" customFormat="1" ht="11.25"/>
    <row r="1197" s="44" customFormat="1" ht="11.25"/>
    <row r="1198" s="44" customFormat="1" ht="11.25"/>
    <row r="1199" s="44" customFormat="1" ht="11.25"/>
    <row r="1200" s="44" customFormat="1" ht="11.25"/>
    <row r="1201" s="44" customFormat="1" ht="11.25"/>
    <row r="1202" s="44" customFormat="1" ht="11.25"/>
    <row r="1203" s="44" customFormat="1" ht="11.25"/>
    <row r="1204" s="44" customFormat="1" ht="11.25"/>
    <row r="1205" s="44" customFormat="1" ht="11.25"/>
    <row r="1206" s="44" customFormat="1" ht="11.25"/>
    <row r="1207" s="44" customFormat="1" ht="11.25"/>
    <row r="1208" s="44" customFormat="1" ht="11.25"/>
    <row r="1209" s="44" customFormat="1" ht="11.25"/>
    <row r="1210" s="44" customFormat="1" ht="11.25"/>
    <row r="1211" s="44" customFormat="1" ht="11.25"/>
    <row r="1212" s="44" customFormat="1" ht="11.25"/>
    <row r="1213" s="44" customFormat="1" ht="11.25"/>
    <row r="1214" s="44" customFormat="1" ht="11.25"/>
    <row r="1215" s="44" customFormat="1" ht="11.25"/>
    <row r="1216" s="44" customFormat="1" ht="11.25"/>
    <row r="1217" s="44" customFormat="1" ht="11.25"/>
    <row r="1218" s="44" customFormat="1" ht="11.25"/>
    <row r="1219" s="44" customFormat="1" ht="11.25"/>
    <row r="1220" s="44" customFormat="1" ht="11.25"/>
    <row r="1221" s="44" customFormat="1" ht="11.25"/>
    <row r="1222" s="44" customFormat="1" ht="11.25"/>
    <row r="1223" s="44" customFormat="1" ht="11.25"/>
    <row r="1224" s="44" customFormat="1" ht="11.25"/>
    <row r="1225" s="44" customFormat="1" ht="11.25"/>
    <row r="1226" s="44" customFormat="1" ht="11.25"/>
    <row r="1227" s="44" customFormat="1" ht="11.25"/>
    <row r="1228" s="44" customFormat="1" ht="11.25"/>
    <row r="1229" s="44" customFormat="1" ht="11.25"/>
    <row r="1230" s="44" customFormat="1" ht="11.25"/>
    <row r="1231" s="44" customFormat="1" ht="11.25"/>
    <row r="1232" s="44" customFormat="1" ht="11.25"/>
    <row r="1233" s="44" customFormat="1" ht="11.25"/>
    <row r="1234" s="44" customFormat="1" ht="11.25"/>
    <row r="1235" s="44" customFormat="1" ht="11.25"/>
    <row r="1236" s="44" customFormat="1" ht="11.25"/>
    <row r="1237" s="44" customFormat="1" ht="11.25"/>
    <row r="1238" s="44" customFormat="1" ht="11.25"/>
    <row r="1239" s="44" customFormat="1" ht="11.25"/>
    <row r="1240" s="44" customFormat="1" ht="11.25"/>
    <row r="1241" s="44" customFormat="1" ht="11.25"/>
    <row r="1242" s="44" customFormat="1" ht="11.25"/>
    <row r="1243" s="44" customFormat="1" ht="11.25"/>
    <row r="1244" s="44" customFormat="1" ht="11.25"/>
    <row r="1245" s="44" customFormat="1" ht="11.25"/>
    <row r="1246" s="44" customFormat="1" ht="11.25"/>
    <row r="1247" s="44" customFormat="1" ht="11.25"/>
    <row r="1248" s="44" customFormat="1" ht="11.25"/>
    <row r="1249" s="44" customFormat="1" ht="11.25"/>
    <row r="1250" s="44" customFormat="1" ht="11.25"/>
    <row r="1251" s="44" customFormat="1" ht="11.25"/>
    <row r="1252" s="44" customFormat="1" ht="11.25"/>
    <row r="1253" s="44" customFormat="1" ht="11.25"/>
    <row r="1254" s="44" customFormat="1" ht="11.25"/>
    <row r="1255" s="44" customFormat="1" ht="11.25"/>
    <row r="1256" s="44" customFormat="1" ht="11.25"/>
    <row r="1257" s="44" customFormat="1" ht="11.25"/>
    <row r="1258" s="44" customFormat="1" ht="11.25"/>
    <row r="1259" s="44" customFormat="1" ht="11.25"/>
    <row r="1260" s="44" customFormat="1" ht="11.25"/>
    <row r="1261" s="44" customFormat="1" ht="11.25"/>
    <row r="1262" s="44" customFormat="1" ht="11.25"/>
    <row r="1263" s="44" customFormat="1" ht="11.25"/>
    <row r="1264" s="44" customFormat="1" ht="11.25"/>
    <row r="1265" s="44" customFormat="1" ht="11.25"/>
    <row r="1266" s="44" customFormat="1" ht="11.25"/>
    <row r="1267" s="44" customFormat="1" ht="11.25"/>
    <row r="1268" s="44" customFormat="1" ht="11.25"/>
    <row r="1269" s="44" customFormat="1" ht="11.25"/>
    <row r="1270" s="44" customFormat="1" ht="11.25"/>
    <row r="1271" s="44" customFormat="1" ht="11.25"/>
    <row r="1272" s="44" customFormat="1" ht="11.25"/>
    <row r="1273" s="44" customFormat="1" ht="11.25"/>
    <row r="1274" s="44" customFormat="1" ht="11.25"/>
    <row r="1275" s="44" customFormat="1" ht="11.25"/>
    <row r="1276" s="44" customFormat="1" ht="11.25"/>
    <row r="1277" s="44" customFormat="1" ht="11.25"/>
    <row r="1278" s="44" customFormat="1" ht="11.25"/>
    <row r="1279" s="44" customFormat="1" ht="11.25"/>
    <row r="1280" s="44" customFormat="1" ht="11.25"/>
    <row r="1281" s="44" customFormat="1" ht="11.25"/>
    <row r="1282" s="44" customFormat="1" ht="11.25"/>
    <row r="1283" s="44" customFormat="1" ht="11.25"/>
    <row r="1284" s="44" customFormat="1" ht="11.25"/>
    <row r="1285" s="44" customFormat="1" ht="11.25"/>
    <row r="1286" s="44" customFormat="1" ht="11.25"/>
    <row r="1287" s="44" customFormat="1" ht="11.25"/>
    <row r="1288" s="44" customFormat="1" ht="11.25"/>
    <row r="1289" s="44" customFormat="1" ht="11.25"/>
    <row r="1290" s="44" customFormat="1" ht="11.25"/>
    <row r="1291" s="44" customFormat="1" ht="11.25"/>
    <row r="1292" s="44" customFormat="1" ht="11.25"/>
    <row r="1293" s="44" customFormat="1" ht="11.25"/>
    <row r="1294" s="44" customFormat="1" ht="11.25"/>
    <row r="1295" s="44" customFormat="1" ht="11.25"/>
    <row r="1296" s="44" customFormat="1" ht="11.25"/>
    <row r="1297" s="44" customFormat="1" ht="11.25"/>
    <row r="1298" s="44" customFormat="1" ht="11.25"/>
    <row r="1299" s="44" customFormat="1" ht="11.25"/>
    <row r="1300" s="44" customFormat="1" ht="11.25"/>
    <row r="1301" s="44" customFormat="1" ht="11.25"/>
    <row r="1302" s="44" customFormat="1" ht="11.25"/>
    <row r="1303" s="44" customFormat="1" ht="11.25"/>
    <row r="1304" s="44" customFormat="1" ht="11.25"/>
    <row r="1305" s="44" customFormat="1" ht="11.25"/>
    <row r="1306" s="44" customFormat="1" ht="11.25"/>
    <row r="1307" s="44" customFormat="1" ht="11.25"/>
    <row r="1308" s="44" customFormat="1" ht="11.25"/>
    <row r="1309" s="44" customFormat="1" ht="11.25"/>
    <row r="1310" s="44" customFormat="1" ht="11.25"/>
    <row r="1311" s="44" customFormat="1" ht="11.25"/>
    <row r="1312" s="44" customFormat="1" ht="11.25"/>
    <row r="1313" s="44" customFormat="1" ht="11.25"/>
    <row r="1314" s="44" customFormat="1" ht="11.25"/>
    <row r="1315" s="44" customFormat="1" ht="11.25"/>
    <row r="1316" s="44" customFormat="1" ht="11.25"/>
    <row r="1317" s="44" customFormat="1" ht="11.25"/>
    <row r="1318" s="44" customFormat="1" ht="11.25"/>
    <row r="1319" s="44" customFormat="1" ht="11.25"/>
    <row r="1320" s="44" customFormat="1" ht="11.25"/>
    <row r="1321" s="44" customFormat="1" ht="11.25"/>
    <row r="1322" s="44" customFormat="1" ht="11.25"/>
    <row r="1323" s="44" customFormat="1" ht="11.25"/>
    <row r="1324" s="44" customFormat="1" ht="11.25"/>
    <row r="1325" s="44" customFormat="1" ht="11.25"/>
    <row r="1326" s="44" customFormat="1" ht="11.25"/>
    <row r="1327" s="44" customFormat="1" ht="11.25"/>
    <row r="1328" s="44" customFormat="1" ht="11.25"/>
    <row r="1329" s="44" customFormat="1" ht="11.25"/>
    <row r="1330" s="44" customFormat="1" ht="11.25"/>
    <row r="1331" s="44" customFormat="1" ht="11.25"/>
    <row r="1332" s="44" customFormat="1" ht="11.25"/>
    <row r="1333" s="44" customFormat="1" ht="11.25"/>
    <row r="1334" s="44" customFormat="1" ht="11.25"/>
    <row r="1335" s="44" customFormat="1" ht="11.25"/>
    <row r="1336" s="44" customFormat="1" ht="11.25"/>
    <row r="1337" s="44" customFormat="1" ht="11.25"/>
    <row r="1338" s="44" customFormat="1" ht="11.25"/>
    <row r="1339" s="44" customFormat="1" ht="11.25"/>
    <row r="1340" s="44" customFormat="1" ht="11.25"/>
    <row r="1341" s="44" customFormat="1" ht="11.25"/>
    <row r="1342" s="44" customFormat="1" ht="11.25"/>
    <row r="1343" s="44" customFormat="1" ht="11.25"/>
    <row r="1344" s="44" customFormat="1" ht="11.25"/>
    <row r="1345" s="44" customFormat="1" ht="11.25"/>
    <row r="1346" s="44" customFormat="1" ht="11.25"/>
    <row r="1347" s="44" customFormat="1" ht="11.25"/>
    <row r="1348" s="44" customFormat="1" ht="11.25"/>
    <row r="1349" s="44" customFormat="1" ht="11.25"/>
    <row r="1350" s="44" customFormat="1" ht="11.25"/>
    <row r="1351" s="44" customFormat="1" ht="11.25"/>
    <row r="1352" s="44" customFormat="1" ht="11.25"/>
    <row r="1353" s="44" customFormat="1" ht="11.25"/>
    <row r="1354" s="44" customFormat="1" ht="11.25"/>
    <row r="1355" s="44" customFormat="1" ht="11.25"/>
    <row r="1356" s="44" customFormat="1" ht="11.25"/>
    <row r="1357" s="44" customFormat="1" ht="11.25"/>
    <row r="1358" s="44" customFormat="1" ht="11.25"/>
    <row r="1359" s="44" customFormat="1" ht="11.25"/>
    <row r="1360" s="44" customFormat="1" ht="11.25"/>
    <row r="1361" s="44" customFormat="1" ht="11.25"/>
    <row r="1362" s="44" customFormat="1" ht="11.25"/>
    <row r="1363" s="44" customFormat="1" ht="11.25"/>
    <row r="1364" s="44" customFormat="1" ht="11.25"/>
    <row r="1365" s="44" customFormat="1" ht="11.25"/>
    <row r="1366" s="44" customFormat="1" ht="11.25"/>
    <row r="1367" s="44" customFormat="1" ht="11.25"/>
    <row r="1368" s="44" customFormat="1" ht="11.25"/>
    <row r="1369" s="44" customFormat="1" ht="11.25"/>
    <row r="1370" s="44" customFormat="1" ht="11.25"/>
    <row r="1371" s="44" customFormat="1" ht="11.25"/>
    <row r="1372" s="44" customFormat="1" ht="11.25"/>
    <row r="1373" s="44" customFormat="1" ht="11.25"/>
    <row r="1374" s="44" customFormat="1" ht="11.25"/>
    <row r="1375" s="44" customFormat="1" ht="11.25"/>
    <row r="1376" s="44" customFormat="1" ht="11.25"/>
    <row r="1377" s="44" customFormat="1" ht="11.25"/>
    <row r="1378" s="44" customFormat="1" ht="11.25"/>
    <row r="1379" s="44" customFormat="1" ht="11.25"/>
    <row r="1380" s="44" customFormat="1" ht="11.25"/>
    <row r="1381" s="44" customFormat="1" ht="11.25"/>
    <row r="1382" s="44" customFormat="1" ht="11.25"/>
    <row r="1383" s="44" customFormat="1" ht="11.25"/>
    <row r="1384" s="44" customFormat="1" ht="11.25"/>
    <row r="1385" s="44" customFormat="1" ht="11.25"/>
    <row r="1386" s="44" customFormat="1" ht="11.25"/>
    <row r="1387" s="44" customFormat="1" ht="11.25"/>
    <row r="1388" s="44" customFormat="1" ht="11.25"/>
    <row r="1389" s="44" customFormat="1" ht="11.25"/>
    <row r="1390" s="44" customFormat="1" ht="11.25"/>
    <row r="1391" s="44" customFormat="1" ht="11.25"/>
    <row r="1392" s="44" customFormat="1" ht="11.25"/>
    <row r="1393" s="44" customFormat="1" ht="11.25"/>
    <row r="1394" s="44" customFormat="1" ht="11.25"/>
    <row r="1395" s="44" customFormat="1" ht="11.25"/>
    <row r="1396" s="44" customFormat="1" ht="11.25"/>
    <row r="1397" s="44" customFormat="1" ht="11.25"/>
    <row r="1398" s="44" customFormat="1" ht="11.25"/>
    <row r="1399" s="44" customFormat="1" ht="11.25"/>
    <row r="1400" s="44" customFormat="1" ht="11.25"/>
    <row r="1401" s="44" customFormat="1" ht="11.25"/>
    <row r="1402" s="44" customFormat="1" ht="11.25"/>
    <row r="1403" s="44" customFormat="1" ht="11.25"/>
    <row r="1404" s="44" customFormat="1" ht="11.25"/>
    <row r="1405" s="44" customFormat="1" ht="11.25"/>
    <row r="1406" s="44" customFormat="1" ht="11.25"/>
    <row r="1407" s="44" customFormat="1" ht="11.25"/>
    <row r="1408" s="44" customFormat="1" ht="11.25"/>
    <row r="1409" s="44" customFormat="1" ht="11.25"/>
    <row r="1410" s="44" customFormat="1" ht="11.25"/>
    <row r="1411" s="44" customFormat="1" ht="11.25"/>
    <row r="1412" s="44" customFormat="1" ht="11.25"/>
    <row r="1413" s="44" customFormat="1" ht="11.25"/>
    <row r="1414" s="44" customFormat="1" ht="11.25"/>
    <row r="1415" s="44" customFormat="1" ht="11.25"/>
    <row r="1416" s="44" customFormat="1" ht="11.25"/>
    <row r="1417" s="44" customFormat="1" ht="11.25"/>
    <row r="1418" s="44" customFormat="1" ht="11.25"/>
    <row r="1419" s="44" customFormat="1" ht="11.25"/>
    <row r="1420" s="44" customFormat="1" ht="11.25"/>
    <row r="1421" s="44" customFormat="1" ht="11.25"/>
    <row r="1422" s="44" customFormat="1" ht="11.25"/>
    <row r="1423" s="44" customFormat="1" ht="11.25"/>
    <row r="1424" s="44" customFormat="1" ht="11.25"/>
    <row r="1425" s="44" customFormat="1" ht="11.25"/>
    <row r="1426" s="44" customFormat="1" ht="11.25"/>
    <row r="1427" s="44" customFormat="1" ht="11.25"/>
    <row r="1428" s="44" customFormat="1" ht="11.25"/>
    <row r="1429" s="44" customFormat="1" ht="11.25"/>
    <row r="1430" s="44" customFormat="1" ht="11.25"/>
    <row r="1431" s="44" customFormat="1" ht="11.25"/>
    <row r="1432" s="44" customFormat="1" ht="11.25"/>
    <row r="1433" s="44" customFormat="1" ht="11.25"/>
    <row r="1434" s="44" customFormat="1" ht="11.25"/>
    <row r="1435" s="44" customFormat="1" ht="11.25"/>
    <row r="1436" s="44" customFormat="1" ht="11.25"/>
    <row r="1437" s="44" customFormat="1" ht="11.25"/>
    <row r="1438" s="44" customFormat="1" ht="11.25"/>
    <row r="1439" s="44" customFormat="1" ht="11.25"/>
    <row r="1440" s="44" customFormat="1" ht="11.25"/>
    <row r="1441" s="44" customFormat="1" ht="11.25"/>
    <row r="1442" s="44" customFormat="1" ht="11.25"/>
    <row r="1443" s="44" customFormat="1" ht="11.25"/>
    <row r="1444" s="44" customFormat="1" ht="11.25"/>
    <row r="1445" s="44" customFormat="1" ht="11.25"/>
    <row r="1446" s="44" customFormat="1" ht="11.25"/>
    <row r="1447" s="44" customFormat="1" ht="11.25"/>
    <row r="1448" s="44" customFormat="1" ht="11.25"/>
    <row r="1449" s="44" customFormat="1" ht="11.25"/>
    <row r="1450" s="44" customFormat="1" ht="11.25"/>
    <row r="1451" s="44" customFormat="1" ht="11.25"/>
    <row r="1452" s="44" customFormat="1" ht="11.25"/>
    <row r="1453" s="44" customFormat="1" ht="11.25"/>
    <row r="1454" s="44" customFormat="1" ht="11.25"/>
    <row r="1455" s="44" customFormat="1" ht="11.25"/>
    <row r="1456" s="44" customFormat="1" ht="11.25"/>
    <row r="1457" s="44" customFormat="1" ht="11.25"/>
    <row r="1458" s="44" customFormat="1" ht="11.25"/>
    <row r="1459" s="44" customFormat="1" ht="11.25"/>
    <row r="1460" s="44" customFormat="1" ht="11.25"/>
    <row r="1461" s="44" customFormat="1" ht="11.25"/>
    <row r="1462" s="44" customFormat="1" ht="11.25"/>
    <row r="1463" s="44" customFormat="1" ht="11.25"/>
    <row r="1464" s="44" customFormat="1" ht="11.25"/>
    <row r="1465" s="44" customFormat="1" ht="11.25"/>
    <row r="1466" s="44" customFormat="1" ht="11.25"/>
    <row r="1467" s="44" customFormat="1" ht="11.25"/>
    <row r="1468" s="44" customFormat="1" ht="11.25"/>
    <row r="1469" s="44" customFormat="1" ht="11.25"/>
    <row r="1470" s="44" customFormat="1" ht="11.25"/>
    <row r="1471" s="44" customFormat="1" ht="11.25"/>
    <row r="1472" s="44" customFormat="1" ht="11.25"/>
    <row r="1473" s="44" customFormat="1" ht="11.25"/>
    <row r="1474" s="44" customFormat="1" ht="11.25"/>
    <row r="1475" s="44" customFormat="1" ht="11.25"/>
    <row r="1476" s="44" customFormat="1" ht="11.25"/>
    <row r="1477" s="44" customFormat="1" ht="11.25"/>
    <row r="1478" s="44" customFormat="1" ht="11.25"/>
    <row r="1479" s="44" customFormat="1" ht="11.25"/>
    <row r="1480" s="44" customFormat="1" ht="11.25"/>
    <row r="1481" s="44" customFormat="1" ht="11.25"/>
    <row r="1482" s="44" customFormat="1" ht="11.25"/>
    <row r="1483" s="44" customFormat="1" ht="11.25"/>
    <row r="1484" s="44" customFormat="1" ht="11.25"/>
    <row r="1485" s="44" customFormat="1" ht="11.25"/>
    <row r="1486" s="44" customFormat="1" ht="11.25"/>
    <row r="1487" s="44" customFormat="1" ht="11.25"/>
    <row r="1488" s="44" customFormat="1" ht="11.25"/>
    <row r="1489" s="44" customFormat="1" ht="11.25"/>
    <row r="1490" s="44" customFormat="1" ht="11.25"/>
    <row r="1491" s="44" customFormat="1" ht="11.25"/>
    <row r="1492" s="44" customFormat="1" ht="11.25"/>
    <row r="1493" s="44" customFormat="1" ht="11.25"/>
    <row r="1494" s="44" customFormat="1" ht="11.25"/>
    <row r="1495" s="44" customFormat="1" ht="11.25"/>
    <row r="1496" s="44" customFormat="1" ht="11.25"/>
    <row r="1497" s="44" customFormat="1" ht="11.25"/>
    <row r="1498" s="44" customFormat="1" ht="11.25"/>
    <row r="1499" s="44" customFormat="1" ht="11.25"/>
    <row r="1500" s="44" customFormat="1" ht="11.25"/>
    <row r="1501" s="44" customFormat="1" ht="11.25"/>
    <row r="1502" s="44" customFormat="1" ht="11.25"/>
    <row r="1503" s="44" customFormat="1" ht="11.25"/>
    <row r="1504" s="44" customFormat="1" ht="11.25"/>
    <row r="1505" s="44" customFormat="1" ht="11.25"/>
    <row r="1506" s="44" customFormat="1" ht="11.25"/>
    <row r="1507" s="44" customFormat="1" ht="11.25"/>
    <row r="1508" s="44" customFormat="1" ht="11.25"/>
    <row r="1509" s="44" customFormat="1" ht="11.25"/>
    <row r="1510" s="44" customFormat="1" ht="11.25"/>
    <row r="1511" s="44" customFormat="1" ht="11.25"/>
    <row r="1512" s="44" customFormat="1" ht="11.25"/>
    <row r="1513" s="44" customFormat="1" ht="11.25"/>
    <row r="1514" s="44" customFormat="1" ht="11.25"/>
    <row r="1515" s="44" customFormat="1" ht="11.25"/>
    <row r="1516" s="44" customFormat="1" ht="11.25"/>
    <row r="1517" s="44" customFormat="1" ht="11.25"/>
    <row r="1518" s="44" customFormat="1" ht="11.25"/>
    <row r="1519" s="44" customFormat="1" ht="11.25"/>
    <row r="1520" s="44" customFormat="1" ht="11.25"/>
    <row r="1521" s="44" customFormat="1" ht="11.25"/>
    <row r="1522" s="44" customFormat="1" ht="11.25"/>
    <row r="1523" s="44" customFormat="1" ht="11.25"/>
    <row r="1524" s="44" customFormat="1" ht="11.25"/>
    <row r="1525" s="44" customFormat="1" ht="11.25"/>
    <row r="1526" s="44" customFormat="1" ht="11.25"/>
    <row r="1527" s="44" customFormat="1" ht="11.25"/>
    <row r="1528" s="44" customFormat="1" ht="11.25"/>
    <row r="1529" s="44" customFormat="1" ht="11.25"/>
    <row r="1530" s="44" customFormat="1" ht="11.25"/>
    <row r="1531" s="44" customFormat="1" ht="11.25"/>
    <row r="1532" s="44" customFormat="1" ht="11.25"/>
    <row r="1533" s="44" customFormat="1" ht="11.25"/>
    <row r="1534" s="44" customFormat="1" ht="11.25"/>
    <row r="1535" s="44" customFormat="1" ht="11.25"/>
    <row r="1536" s="44" customFormat="1" ht="11.25"/>
    <row r="1537" s="44" customFormat="1" ht="11.25"/>
    <row r="1538" s="44" customFormat="1" ht="11.25"/>
    <row r="1539" s="44" customFormat="1" ht="11.25"/>
    <row r="1540" s="44" customFormat="1" ht="11.25"/>
    <row r="1541" s="44" customFormat="1" ht="11.25"/>
    <row r="1542" s="44" customFormat="1" ht="11.25"/>
    <row r="1543" s="44" customFormat="1" ht="11.25"/>
    <row r="1544" s="44" customFormat="1" ht="11.25"/>
    <row r="1545" s="44" customFormat="1" ht="11.25"/>
    <row r="1546" s="44" customFormat="1" ht="11.25"/>
    <row r="1547" s="44" customFormat="1" ht="11.25"/>
    <row r="1548" s="44" customFormat="1" ht="11.25"/>
    <row r="1549" s="44" customFormat="1" ht="11.25"/>
    <row r="1550" s="44" customFormat="1" ht="11.25"/>
    <row r="1551" s="44" customFormat="1" ht="11.25"/>
    <row r="1552" s="44" customFormat="1" ht="11.25"/>
    <row r="1553" s="44" customFormat="1" ht="11.25"/>
    <row r="1554" s="44" customFormat="1" ht="11.25"/>
    <row r="1555" s="44" customFormat="1" ht="11.25"/>
    <row r="1556" s="44" customFormat="1" ht="11.25"/>
    <row r="1557" s="44" customFormat="1" ht="11.25"/>
    <row r="1558" s="44" customFormat="1" ht="11.25"/>
    <row r="1559" s="44" customFormat="1" ht="11.25"/>
    <row r="1560" s="44" customFormat="1" ht="11.25"/>
    <row r="1561" s="44" customFormat="1" ht="11.25"/>
    <row r="1562" s="44" customFormat="1" ht="11.25"/>
    <row r="1563" s="44" customFormat="1" ht="11.25"/>
    <row r="1564" s="44" customFormat="1" ht="11.25"/>
    <row r="1565" s="44" customFormat="1" ht="11.25"/>
    <row r="1566" s="44" customFormat="1" ht="11.25"/>
    <row r="1567" s="44" customFormat="1" ht="11.25"/>
    <row r="1568" s="44" customFormat="1" ht="11.25"/>
    <row r="1569" s="44" customFormat="1" ht="11.25"/>
    <row r="1570" s="44" customFormat="1" ht="11.25"/>
    <row r="1571" s="44" customFormat="1" ht="11.25"/>
    <row r="1572" s="44" customFormat="1" ht="11.25"/>
    <row r="1573" s="44" customFormat="1" ht="11.25"/>
    <row r="1574" s="44" customFormat="1" ht="11.25"/>
    <row r="1575" s="44" customFormat="1" ht="11.25"/>
    <row r="1576" s="44" customFormat="1" ht="11.25"/>
    <row r="1577" s="44" customFormat="1" ht="11.25"/>
    <row r="1578" s="44" customFormat="1" ht="11.25"/>
    <row r="1579" s="44" customFormat="1" ht="11.25"/>
    <row r="1580" s="44" customFormat="1" ht="11.25"/>
    <row r="1581" s="44" customFormat="1" ht="11.25"/>
    <row r="1582" s="44" customFormat="1" ht="11.25"/>
    <row r="1583" s="44" customFormat="1" ht="11.25"/>
    <row r="1584" s="44" customFormat="1" ht="11.25"/>
    <row r="1585" s="44" customFormat="1" ht="11.25"/>
    <row r="1586" s="44" customFormat="1" ht="11.25"/>
    <row r="1587" s="44" customFormat="1" ht="11.25"/>
    <row r="1588" s="44" customFormat="1" ht="11.25"/>
    <row r="1589" s="44" customFormat="1" ht="11.25"/>
    <row r="1590" s="44" customFormat="1" ht="11.25"/>
    <row r="1591" s="44" customFormat="1" ht="11.25"/>
    <row r="1592" s="44" customFormat="1" ht="11.25"/>
    <row r="1593" s="44" customFormat="1" ht="11.25"/>
    <row r="1594" s="44" customFormat="1" ht="11.25"/>
    <row r="1595" s="44" customFormat="1" ht="11.25"/>
    <row r="1596" s="44" customFormat="1" ht="11.25"/>
    <row r="1597" s="44" customFormat="1" ht="11.25"/>
    <row r="1598" s="44" customFormat="1" ht="11.25"/>
    <row r="1599" s="44" customFormat="1" ht="11.25"/>
    <row r="1600" s="44" customFormat="1" ht="11.25"/>
    <row r="1601" s="44" customFormat="1" ht="11.25"/>
    <row r="1602" s="44" customFormat="1" ht="11.25"/>
    <row r="1603" s="44" customFormat="1" ht="11.25"/>
    <row r="1604" s="44" customFormat="1" ht="11.25"/>
    <row r="1605" s="44" customFormat="1" ht="11.25"/>
    <row r="1606" s="44" customFormat="1" ht="11.25"/>
    <row r="1607" s="44" customFormat="1" ht="11.25"/>
    <row r="1608" s="44" customFormat="1" ht="11.25"/>
    <row r="1609" s="44" customFormat="1" ht="11.25"/>
    <row r="1610" s="44" customFormat="1" ht="11.25"/>
    <row r="1611" s="44" customFormat="1" ht="11.25"/>
    <row r="1612" s="44" customFormat="1" ht="11.25"/>
    <row r="1613" s="44" customFormat="1" ht="11.25"/>
    <row r="1614" s="44" customFormat="1" ht="11.25"/>
    <row r="1615" s="44" customFormat="1" ht="11.25"/>
    <row r="1616" s="44" customFormat="1" ht="11.25"/>
    <row r="1617" s="44" customFormat="1" ht="11.25"/>
    <row r="1618" s="44" customFormat="1" ht="11.25"/>
    <row r="1619" s="44" customFormat="1" ht="11.25"/>
    <row r="1620" s="44" customFormat="1" ht="11.25"/>
    <row r="1621" s="44" customFormat="1" ht="11.25"/>
    <row r="1622" s="44" customFormat="1" ht="11.25"/>
    <row r="1623" s="44" customFormat="1" ht="11.25"/>
    <row r="1624" s="44" customFormat="1" ht="11.25"/>
    <row r="1625" s="44" customFormat="1" ht="11.25"/>
    <row r="1626" s="44" customFormat="1" ht="11.25"/>
    <row r="1627" s="44" customFormat="1" ht="11.25"/>
    <row r="1628" s="44" customFormat="1" ht="11.25"/>
    <row r="1629" s="44" customFormat="1" ht="11.25"/>
    <row r="1630" s="44" customFormat="1" ht="11.25"/>
    <row r="1631" s="44" customFormat="1" ht="11.25"/>
    <row r="1632" s="44" customFormat="1" ht="11.25"/>
    <row r="1633" s="44" customFormat="1" ht="11.25"/>
    <row r="1634" s="44" customFormat="1" ht="11.25"/>
    <row r="1635" s="44" customFormat="1" ht="11.25"/>
    <row r="1636" s="44" customFormat="1" ht="11.25"/>
    <row r="1637" s="44" customFormat="1" ht="11.25"/>
    <row r="1638" s="44" customFormat="1" ht="11.25"/>
    <row r="1639" s="44" customFormat="1" ht="11.25"/>
    <row r="1640" s="44" customFormat="1" ht="11.25"/>
    <row r="1641" s="44" customFormat="1" ht="11.25"/>
    <row r="1642" s="44" customFormat="1" ht="11.25"/>
    <row r="1643" s="44" customFormat="1" ht="11.25"/>
    <row r="1644" s="44" customFormat="1" ht="11.25"/>
    <row r="1645" s="44" customFormat="1" ht="11.25"/>
    <row r="1646" s="44" customFormat="1" ht="11.25"/>
    <row r="1647" s="44" customFormat="1" ht="11.25"/>
    <row r="1648" s="44" customFormat="1" ht="11.25"/>
    <row r="1649" s="44" customFormat="1" ht="11.25"/>
    <row r="1650" s="44" customFormat="1" ht="11.25"/>
    <row r="1651" s="44" customFormat="1" ht="11.25"/>
    <row r="1652" s="44" customFormat="1" ht="11.25"/>
    <row r="1653" s="44" customFormat="1" ht="11.25"/>
    <row r="1654" s="44" customFormat="1" ht="11.25"/>
    <row r="1655" s="44" customFormat="1" ht="11.25"/>
    <row r="1656" s="44" customFormat="1" ht="11.25"/>
    <row r="1657" s="44" customFormat="1" ht="11.25"/>
    <row r="1658" s="44" customFormat="1" ht="11.25"/>
    <row r="1659" s="44" customFormat="1" ht="11.25"/>
    <row r="1660" s="44" customFormat="1" ht="11.25"/>
    <row r="1661" s="44" customFormat="1" ht="11.25"/>
    <row r="1662" s="44" customFormat="1" ht="11.25"/>
    <row r="1663" s="44" customFormat="1" ht="11.25"/>
    <row r="1664" s="44" customFormat="1" ht="11.25"/>
    <row r="1665" s="44" customFormat="1" ht="11.25"/>
    <row r="1666" s="44" customFormat="1" ht="11.25"/>
    <row r="1667" s="44" customFormat="1" ht="11.25"/>
    <row r="1668" s="44" customFormat="1" ht="11.25"/>
    <row r="1669" s="44" customFormat="1" ht="11.25"/>
    <row r="1670" s="44" customFormat="1" ht="11.25"/>
    <row r="1671" s="44" customFormat="1" ht="11.25"/>
    <row r="1672" s="44" customFormat="1" ht="11.25"/>
    <row r="1673" s="44" customFormat="1" ht="11.25"/>
    <row r="1674" s="44" customFormat="1" ht="11.25"/>
    <row r="1675" s="44" customFormat="1" ht="11.25"/>
    <row r="1676" s="44" customFormat="1" ht="11.25"/>
    <row r="1677" s="44" customFormat="1" ht="11.25"/>
    <row r="1678" s="44" customFormat="1" ht="11.25"/>
    <row r="1679" s="44" customFormat="1" ht="11.25"/>
    <row r="1680" s="44" customFormat="1" ht="11.25"/>
    <row r="1681" s="44" customFormat="1" ht="11.25"/>
    <row r="1682" s="44" customFormat="1" ht="11.25"/>
    <row r="1683" s="44" customFormat="1" ht="11.25"/>
    <row r="1684" s="44" customFormat="1" ht="11.25"/>
    <row r="1685" s="44" customFormat="1" ht="11.25"/>
    <row r="1686" s="44" customFormat="1" ht="11.25"/>
    <row r="1687" s="44" customFormat="1" ht="11.25"/>
    <row r="1688" s="44" customFormat="1" ht="11.25"/>
    <row r="1689" s="44" customFormat="1" ht="11.25"/>
    <row r="1690" s="44" customFormat="1" ht="11.25"/>
    <row r="1691" s="44" customFormat="1" ht="11.25"/>
    <row r="1692" s="44" customFormat="1" ht="11.25"/>
    <row r="1693" s="44" customFormat="1" ht="11.25"/>
    <row r="1694" s="44" customFormat="1" ht="11.25"/>
    <row r="1695" s="44" customFormat="1" ht="11.25"/>
    <row r="1696" s="44" customFormat="1" ht="11.25"/>
    <row r="1697" s="44" customFormat="1" ht="11.25"/>
    <row r="1698" s="44" customFormat="1" ht="11.25"/>
    <row r="1699" s="44" customFormat="1" ht="11.25"/>
    <row r="1700" s="44" customFormat="1" ht="11.25"/>
    <row r="1701" s="44" customFormat="1" ht="11.25"/>
    <row r="1702" s="44" customFormat="1" ht="11.25"/>
    <row r="1703" s="44" customFormat="1" ht="11.25"/>
    <row r="1704" s="44" customFormat="1" ht="11.25"/>
    <row r="1705" s="44" customFormat="1" ht="11.25"/>
    <row r="1706" s="44" customFormat="1" ht="11.25"/>
    <row r="1707" s="44" customFormat="1" ht="11.25"/>
    <row r="1708" s="44" customFormat="1" ht="11.25"/>
    <row r="1709" s="44" customFormat="1" ht="11.25"/>
    <row r="1710" s="44" customFormat="1" ht="11.25"/>
    <row r="1711" s="44" customFormat="1" ht="11.25"/>
    <row r="1712" s="44" customFormat="1" ht="11.25"/>
    <row r="1713" s="44" customFormat="1" ht="11.25"/>
    <row r="1714" s="44" customFormat="1" ht="11.25"/>
    <row r="1715" s="44" customFormat="1" ht="11.25"/>
    <row r="1716" s="44" customFormat="1" ht="11.25"/>
    <row r="1717" s="44" customFormat="1" ht="11.25"/>
    <row r="1718" s="44" customFormat="1" ht="11.25"/>
    <row r="1719" s="44" customFormat="1" ht="11.25"/>
    <row r="1720" s="44" customFormat="1" ht="11.25"/>
    <row r="1721" s="44" customFormat="1" ht="11.25"/>
    <row r="1722" s="44" customFormat="1" ht="11.25"/>
    <row r="1723" s="44" customFormat="1" ht="11.25"/>
    <row r="1724" s="44" customFormat="1" ht="11.25"/>
    <row r="1725" s="44" customFormat="1" ht="11.25"/>
    <row r="1726" s="44" customFormat="1" ht="11.25"/>
    <row r="1727" s="44" customFormat="1" ht="11.25"/>
    <row r="1728" s="44" customFormat="1" ht="11.25"/>
    <row r="1729" s="44" customFormat="1" ht="11.25"/>
    <row r="1730" s="44" customFormat="1" ht="11.25"/>
    <row r="1731" s="44" customFormat="1" ht="11.25"/>
    <row r="1732" s="44" customFormat="1" ht="11.25"/>
    <row r="1733" s="44" customFormat="1" ht="11.25"/>
    <row r="1734" s="44" customFormat="1" ht="11.25"/>
    <row r="1735" s="44" customFormat="1" ht="11.25"/>
    <row r="1736" s="44" customFormat="1" ht="11.25"/>
    <row r="1737" s="44" customFormat="1" ht="11.25"/>
    <row r="1738" s="44" customFormat="1" ht="11.25"/>
    <row r="1739" s="44" customFormat="1" ht="11.25"/>
    <row r="1740" s="44" customFormat="1" ht="11.25"/>
    <row r="1741" s="44" customFormat="1" ht="11.25"/>
    <row r="1742" s="44" customFormat="1" ht="11.25"/>
    <row r="1743" s="44" customFormat="1" ht="11.25"/>
    <row r="1744" s="44" customFormat="1" ht="11.25"/>
    <row r="1745" s="44" customFormat="1" ht="11.25"/>
    <row r="1746" s="44" customFormat="1" ht="11.25"/>
    <row r="1747" s="44" customFormat="1" ht="11.25"/>
    <row r="1748" s="44" customFormat="1" ht="11.25"/>
    <row r="1749" s="44" customFormat="1" ht="11.25"/>
    <row r="1750" s="44" customFormat="1" ht="11.25"/>
    <row r="1751" s="44" customFormat="1" ht="11.25"/>
    <row r="1752" s="44" customFormat="1" ht="11.25"/>
    <row r="1753" s="44" customFormat="1" ht="11.25"/>
    <row r="1754" s="44" customFormat="1" ht="11.25"/>
    <row r="1755" s="44" customFormat="1" ht="11.25"/>
    <row r="1756" s="44" customFormat="1" ht="11.25"/>
    <row r="1757" s="44" customFormat="1" ht="11.25"/>
    <row r="1758" s="44" customFormat="1" ht="11.25"/>
    <row r="1759" s="44" customFormat="1" ht="11.25"/>
    <row r="1760" s="44" customFormat="1" ht="11.25"/>
    <row r="1761" s="44" customFormat="1" ht="11.25"/>
    <row r="1762" s="44" customFormat="1" ht="11.25"/>
    <row r="1763" s="44" customFormat="1" ht="11.25"/>
    <row r="1764" s="44" customFormat="1" ht="11.25"/>
    <row r="1765" s="44" customFormat="1" ht="11.25"/>
    <row r="1766" s="44" customFormat="1" ht="11.25"/>
    <row r="1767" s="44" customFormat="1" ht="11.25"/>
    <row r="1768" s="44" customFormat="1" ht="11.25"/>
    <row r="1769" s="44" customFormat="1" ht="11.25"/>
    <row r="1770" s="44" customFormat="1" ht="11.25"/>
    <row r="1771" s="44" customFormat="1" ht="11.25"/>
    <row r="1772" s="44" customFormat="1" ht="11.25"/>
    <row r="1773" s="44" customFormat="1" ht="11.25"/>
    <row r="1774" s="44" customFormat="1" ht="11.25"/>
    <row r="1775" s="44" customFormat="1" ht="11.25"/>
    <row r="1776" s="44" customFormat="1" ht="11.25"/>
    <row r="1777" s="44" customFormat="1" ht="11.25"/>
    <row r="1778" s="44" customFormat="1" ht="11.25"/>
    <row r="1779" s="44" customFormat="1" ht="11.25"/>
    <row r="1780" s="44" customFormat="1" ht="11.25"/>
    <row r="1781" s="44" customFormat="1" ht="11.25"/>
    <row r="1782" s="44" customFormat="1" ht="11.25"/>
    <row r="1783" s="44" customFormat="1" ht="11.25"/>
    <row r="1784" s="44" customFormat="1" ht="11.25"/>
    <row r="1785" s="44" customFormat="1" ht="11.25"/>
    <row r="1786" s="44" customFormat="1" ht="11.25"/>
    <row r="1787" s="44" customFormat="1" ht="11.25"/>
    <row r="1788" s="44" customFormat="1" ht="11.25"/>
    <row r="1789" s="44" customFormat="1" ht="11.25"/>
    <row r="1790" s="44" customFormat="1" ht="11.25"/>
    <row r="1791" s="44" customFormat="1" ht="11.25"/>
    <row r="1792" s="44" customFormat="1" ht="11.25"/>
    <row r="1793" s="44" customFormat="1" ht="11.25"/>
    <row r="1794" s="44" customFormat="1" ht="11.25"/>
    <row r="1795" s="44" customFormat="1" ht="11.25"/>
    <row r="1796" s="44" customFormat="1" ht="11.25"/>
    <row r="1797" s="44" customFormat="1" ht="11.25"/>
    <row r="1798" s="44" customFormat="1" ht="11.25"/>
    <row r="1799" s="44" customFormat="1" ht="11.25"/>
    <row r="1800" s="44" customFormat="1" ht="11.25"/>
    <row r="1801" s="44" customFormat="1" ht="11.25"/>
    <row r="1802" s="44" customFormat="1" ht="11.25"/>
    <row r="1803" s="44" customFormat="1" ht="11.25"/>
    <row r="1804" s="44" customFormat="1" ht="11.25"/>
    <row r="1805" s="44" customFormat="1" ht="11.25"/>
    <row r="1806" s="44" customFormat="1" ht="11.25"/>
    <row r="1807" s="44" customFormat="1" ht="11.25"/>
    <row r="1808" s="44" customFormat="1" ht="11.25"/>
    <row r="1809" s="44" customFormat="1" ht="11.25"/>
    <row r="1810" s="44" customFormat="1" ht="11.25"/>
    <row r="1811" s="44" customFormat="1" ht="11.25"/>
    <row r="1812" s="44" customFormat="1" ht="11.25"/>
    <row r="1813" s="44" customFormat="1" ht="11.25"/>
    <row r="1814" s="44" customFormat="1" ht="11.25"/>
    <row r="1815" s="44" customFormat="1" ht="11.25"/>
    <row r="1816" s="44" customFormat="1" ht="11.25"/>
    <row r="1817" s="44" customFormat="1" ht="11.25"/>
    <row r="1818" s="44" customFormat="1" ht="11.25"/>
    <row r="1819" s="44" customFormat="1" ht="11.25"/>
    <row r="1820" s="44" customFormat="1" ht="11.25"/>
    <row r="1821" s="44" customFormat="1" ht="11.25"/>
    <row r="1822" s="44" customFormat="1" ht="11.25"/>
    <row r="1823" s="44" customFormat="1" ht="11.25"/>
    <row r="1824" s="44" customFormat="1" ht="11.25"/>
    <row r="1825" s="44" customFormat="1" ht="11.25"/>
    <row r="1826" s="44" customFormat="1" ht="11.25"/>
    <row r="1827" s="44" customFormat="1" ht="11.25"/>
    <row r="1828" s="44" customFormat="1" ht="11.25"/>
    <row r="1829" s="44" customFormat="1" ht="11.25"/>
    <row r="1830" s="44" customFormat="1" ht="11.25"/>
    <row r="1831" s="44" customFormat="1" ht="11.25"/>
    <row r="1832" s="44" customFormat="1" ht="11.25"/>
    <row r="1833" s="44" customFormat="1" ht="11.25"/>
    <row r="1834" s="44" customFormat="1" ht="11.25"/>
    <row r="1835" s="44" customFormat="1" ht="11.25"/>
    <row r="1836" s="44" customFormat="1" ht="11.25"/>
    <row r="1837" s="44" customFormat="1" ht="11.25"/>
    <row r="1838" s="44" customFormat="1" ht="11.25"/>
    <row r="1839" s="44" customFormat="1" ht="11.25"/>
    <row r="1840" s="44" customFormat="1" ht="11.25"/>
    <row r="1841" s="44" customFormat="1" ht="11.25"/>
    <row r="1842" s="44" customFormat="1" ht="11.25"/>
    <row r="1843" s="44" customFormat="1" ht="11.25"/>
    <row r="1844" s="44" customFormat="1" ht="11.25"/>
    <row r="1845" s="44" customFormat="1" ht="11.25"/>
    <row r="1846" s="44" customFormat="1" ht="11.25"/>
    <row r="1847" s="44" customFormat="1" ht="11.25"/>
    <row r="1848" s="44" customFormat="1" ht="11.25"/>
    <row r="1849" s="44" customFormat="1" ht="11.25"/>
    <row r="1850" s="44" customFormat="1" ht="11.25"/>
    <row r="1851" s="44" customFormat="1" ht="11.25"/>
    <row r="1852" s="44" customFormat="1" ht="11.25"/>
    <row r="1853" s="44" customFormat="1" ht="11.25"/>
    <row r="1854" s="44" customFormat="1" ht="11.25"/>
    <row r="1855" s="44" customFormat="1" ht="11.25"/>
    <row r="1856" s="44" customFormat="1" ht="11.25"/>
    <row r="1857" s="44" customFormat="1" ht="11.25"/>
    <row r="1858" s="44" customFormat="1" ht="11.25"/>
    <row r="1859" s="44" customFormat="1" ht="11.25"/>
    <row r="1860" s="44" customFormat="1" ht="11.25"/>
    <row r="1861" s="44" customFormat="1" ht="11.25"/>
    <row r="1862" s="44" customFormat="1" ht="11.25"/>
    <row r="1863" s="44" customFormat="1" ht="11.25"/>
    <row r="1864" s="44" customFormat="1" ht="11.25"/>
    <row r="1865" s="44" customFormat="1" ht="11.25"/>
    <row r="1866" s="44" customFormat="1" ht="11.25"/>
    <row r="1867" s="44" customFormat="1" ht="11.25"/>
    <row r="1868" s="44" customFormat="1" ht="11.25"/>
    <row r="1869" s="44" customFormat="1" ht="11.25"/>
    <row r="1870" s="44" customFormat="1" ht="11.25"/>
    <row r="1871" s="44" customFormat="1" ht="11.25"/>
    <row r="1872" s="44" customFormat="1" ht="11.25"/>
    <row r="1873" s="44" customFormat="1" ht="11.25"/>
    <row r="1874" s="44" customFormat="1" ht="11.25"/>
    <row r="1875" s="44" customFormat="1" ht="11.25"/>
    <row r="1876" s="44" customFormat="1" ht="11.25"/>
    <row r="1877" s="44" customFormat="1" ht="11.25"/>
    <row r="1878" s="44" customFormat="1" ht="11.25"/>
    <row r="1879" s="44" customFormat="1" ht="11.25"/>
    <row r="1880" s="44" customFormat="1" ht="11.25"/>
    <row r="1881" s="44" customFormat="1" ht="11.25"/>
    <row r="1882" s="44" customFormat="1" ht="11.25"/>
    <row r="1883" s="44" customFormat="1" ht="11.25"/>
    <row r="1884" s="44" customFormat="1" ht="11.25"/>
    <row r="1885" s="44" customFormat="1" ht="11.25"/>
    <row r="1886" s="44" customFormat="1" ht="11.25"/>
    <row r="1887" s="44" customFormat="1" ht="11.25"/>
    <row r="1888" s="44" customFormat="1" ht="11.25"/>
    <row r="1889" s="44" customFormat="1" ht="11.25"/>
    <row r="1890" s="44" customFormat="1" ht="11.25"/>
    <row r="1891" s="44" customFormat="1" ht="11.25"/>
    <row r="1892" s="44" customFormat="1" ht="11.25"/>
    <row r="1893" s="44" customFormat="1" ht="11.25"/>
    <row r="1894" s="44" customFormat="1" ht="11.25"/>
    <row r="1895" s="44" customFormat="1" ht="11.25"/>
    <row r="1896" s="44" customFormat="1" ht="11.25"/>
    <row r="1897" s="44" customFormat="1" ht="11.25"/>
    <row r="1898" s="44" customFormat="1" ht="11.25"/>
    <row r="1899" s="44" customFormat="1" ht="11.25"/>
    <row r="1900" s="44" customFormat="1" ht="11.25"/>
    <row r="1901" s="44" customFormat="1" ht="11.25"/>
    <row r="1902" s="44" customFormat="1" ht="11.25"/>
    <row r="1903" s="44" customFormat="1" ht="11.25"/>
    <row r="1904" s="44" customFormat="1" ht="11.25"/>
    <row r="1905" s="44" customFormat="1" ht="11.25"/>
    <row r="1906" s="44" customFormat="1" ht="11.25"/>
    <row r="1907" s="44" customFormat="1" ht="11.25"/>
    <row r="1908" s="44" customFormat="1" ht="11.25"/>
    <row r="1909" s="44" customFormat="1" ht="11.25"/>
    <row r="1910" s="44" customFormat="1" ht="11.25"/>
    <row r="1911" s="44" customFormat="1" ht="11.25"/>
    <row r="1912" s="44" customFormat="1" ht="11.25"/>
    <row r="1913" s="44" customFormat="1" ht="11.25"/>
    <row r="1914" s="44" customFormat="1" ht="11.25"/>
    <row r="1915" s="44" customFormat="1" ht="11.25"/>
    <row r="1916" s="44" customFormat="1" ht="11.25"/>
    <row r="1917" s="44" customFormat="1" ht="11.25"/>
    <row r="1918" s="44" customFormat="1" ht="11.25"/>
    <row r="1919" s="44" customFormat="1" ht="11.25"/>
    <row r="1920" s="44" customFormat="1" ht="11.25"/>
    <row r="1921" s="44" customFormat="1" ht="11.25"/>
    <row r="1922" s="44" customFormat="1" ht="11.25"/>
    <row r="1923" s="44" customFormat="1" ht="11.25"/>
    <row r="1924" s="44" customFormat="1" ht="11.25"/>
    <row r="1925" s="44" customFormat="1" ht="11.25"/>
    <row r="1926" s="44" customFormat="1" ht="11.25"/>
    <row r="1927" s="44" customFormat="1" ht="11.25"/>
    <row r="1928" s="44" customFormat="1" ht="11.25"/>
    <row r="1929" s="44" customFormat="1" ht="11.25"/>
    <row r="1930" s="44" customFormat="1" ht="11.25"/>
    <row r="1931" s="44" customFormat="1" ht="11.25"/>
    <row r="1932" s="44" customFormat="1" ht="11.25"/>
    <row r="1933" s="44" customFormat="1" ht="11.25"/>
    <row r="1934" s="44" customFormat="1" ht="11.25"/>
    <row r="1935" s="44" customFormat="1" ht="11.25"/>
    <row r="1936" s="44" customFormat="1" ht="11.25"/>
    <row r="1937" s="44" customFormat="1" ht="11.25"/>
    <row r="1938" s="44" customFormat="1" ht="11.25"/>
    <row r="1939" s="44" customFormat="1" ht="11.25"/>
    <row r="1940" s="44" customFormat="1" ht="11.25"/>
    <row r="1941" s="44" customFormat="1" ht="11.25"/>
    <row r="1942" s="44" customFormat="1" ht="11.25"/>
    <row r="1943" s="44" customFormat="1" ht="11.25"/>
    <row r="1944" s="44" customFormat="1" ht="11.25"/>
    <row r="1945" s="44" customFormat="1" ht="11.25"/>
    <row r="1946" s="44" customFormat="1" ht="11.25"/>
    <row r="1947" s="44" customFormat="1" ht="11.25"/>
    <row r="1948" s="44" customFormat="1" ht="11.25"/>
    <row r="1949" s="44" customFormat="1" ht="11.25"/>
    <row r="1950" s="44" customFormat="1" ht="11.25"/>
    <row r="1951" s="44" customFormat="1" ht="11.25"/>
    <row r="1952" s="44" customFormat="1" ht="11.25"/>
    <row r="1953" s="44" customFormat="1" ht="11.25"/>
    <row r="1954" s="44" customFormat="1" ht="11.25"/>
    <row r="1955" s="44" customFormat="1" ht="11.25"/>
    <row r="1956" s="44" customFormat="1" ht="11.25"/>
    <row r="1957" s="44" customFormat="1" ht="11.25"/>
    <row r="1958" s="44" customFormat="1" ht="11.25"/>
    <row r="1959" s="44" customFormat="1" ht="11.25"/>
    <row r="1960" s="44" customFormat="1" ht="11.25"/>
    <row r="1961" s="44" customFormat="1" ht="11.25"/>
    <row r="1962" s="44" customFormat="1" ht="11.25"/>
    <row r="1963" s="44" customFormat="1" ht="11.25"/>
    <row r="1964" s="44" customFormat="1" ht="11.25"/>
    <row r="1965" s="44" customFormat="1" ht="11.25"/>
    <row r="1966" s="44" customFormat="1" ht="11.25"/>
    <row r="1967" s="44" customFormat="1" ht="11.25"/>
    <row r="1968" s="44" customFormat="1" ht="11.25"/>
    <row r="1969" s="44" customFormat="1" ht="11.25"/>
    <row r="1970" s="44" customFormat="1" ht="11.25"/>
    <row r="1971" s="44" customFormat="1" ht="11.25"/>
    <row r="1972" s="44" customFormat="1" ht="11.25"/>
    <row r="1973" s="44" customFormat="1" ht="11.25"/>
    <row r="1974" s="44" customFormat="1" ht="11.25"/>
    <row r="1975" s="44" customFormat="1" ht="11.25"/>
    <row r="1976" s="44" customFormat="1" ht="11.25"/>
    <row r="1977" s="44" customFormat="1" ht="11.25"/>
    <row r="1978" s="44" customFormat="1" ht="11.25"/>
    <row r="1979" s="44" customFormat="1" ht="11.25"/>
    <row r="1980" s="44" customFormat="1" ht="11.25"/>
    <row r="1981" s="44" customFormat="1" ht="11.25"/>
    <row r="1982" s="44" customFormat="1" ht="11.25"/>
    <row r="1983" s="44" customFormat="1" ht="11.25"/>
    <row r="1984" s="44" customFormat="1" ht="11.25"/>
    <row r="1985" s="44" customFormat="1" ht="11.25"/>
    <row r="1986" s="44" customFormat="1" ht="11.25"/>
    <row r="1987" s="44" customFormat="1" ht="11.25"/>
    <row r="1988" s="44" customFormat="1" ht="11.25"/>
    <row r="1989" s="44" customFormat="1" ht="11.25"/>
    <row r="1990" s="44" customFormat="1" ht="11.25"/>
    <row r="1991" s="44" customFormat="1" ht="11.25"/>
    <row r="1992" s="44" customFormat="1" ht="11.25"/>
    <row r="1993" s="44" customFormat="1" ht="11.25"/>
    <row r="1994" s="44" customFormat="1" ht="11.25"/>
    <row r="1995" s="44" customFormat="1" ht="11.25"/>
    <row r="1996" s="44" customFormat="1" ht="11.25"/>
    <row r="1997" s="44" customFormat="1" ht="11.25"/>
    <row r="1998" s="44" customFormat="1" ht="11.25"/>
    <row r="1999" s="44" customFormat="1" ht="11.25"/>
    <row r="2000" s="44" customFormat="1" ht="11.25"/>
    <row r="2001" s="44" customFormat="1" ht="11.25"/>
    <row r="2002" s="44" customFormat="1" ht="11.25"/>
    <row r="2003" s="44" customFormat="1" ht="11.25"/>
    <row r="2004" s="44" customFormat="1" ht="11.25"/>
    <row r="2005" s="44" customFormat="1" ht="11.25"/>
    <row r="2006" s="44" customFormat="1" ht="11.25"/>
    <row r="2007" s="44" customFormat="1" ht="11.25"/>
    <row r="2008" s="44" customFormat="1" ht="11.25"/>
    <row r="2009" s="44" customFormat="1" ht="11.25"/>
    <row r="2010" s="44" customFormat="1" ht="11.25"/>
    <row r="2011" s="44" customFormat="1" ht="11.25"/>
    <row r="2012" s="44" customFormat="1" ht="11.25"/>
    <row r="2013" s="44" customFormat="1" ht="11.25"/>
    <row r="2014" s="44" customFormat="1" ht="11.25"/>
    <row r="2015" s="44" customFormat="1" ht="11.25"/>
    <row r="2016" s="44" customFormat="1" ht="11.25"/>
    <row r="2017" s="44" customFormat="1" ht="11.25"/>
    <row r="2018" s="44" customFormat="1" ht="11.25"/>
    <row r="2019" s="44" customFormat="1" ht="11.25"/>
    <row r="2020" s="44" customFormat="1" ht="11.25"/>
    <row r="2021" s="44" customFormat="1" ht="11.25"/>
    <row r="2022" s="44" customFormat="1" ht="11.25"/>
    <row r="2023" s="44" customFormat="1" ht="11.25"/>
    <row r="2024" s="44" customFormat="1" ht="11.25"/>
    <row r="2025" s="44" customFormat="1" ht="11.25"/>
    <row r="2026" s="44" customFormat="1" ht="11.25"/>
    <row r="2027" s="44" customFormat="1" ht="11.25"/>
    <row r="2028" s="44" customFormat="1" ht="11.25"/>
    <row r="2029" s="44" customFormat="1" ht="11.25"/>
    <row r="2030" s="44" customFormat="1" ht="11.25"/>
    <row r="2031" s="44" customFormat="1" ht="11.25"/>
    <row r="2032" s="44" customFormat="1" ht="11.25"/>
    <row r="2033" s="44" customFormat="1" ht="11.25"/>
    <row r="2034" s="44" customFormat="1" ht="11.25"/>
    <row r="2035" s="44" customFormat="1" ht="11.25"/>
    <row r="2036" s="44" customFormat="1" ht="11.25"/>
    <row r="2037" s="44" customFormat="1" ht="11.25"/>
    <row r="2038" s="44" customFormat="1" ht="11.25"/>
    <row r="2039" s="44" customFormat="1" ht="11.25"/>
    <row r="2040" s="44" customFormat="1" ht="11.25"/>
    <row r="2041" s="44" customFormat="1" ht="11.25"/>
    <row r="2042" s="44" customFormat="1" ht="11.25"/>
    <row r="2043" s="44" customFormat="1" ht="11.25"/>
    <row r="2044" s="44" customFormat="1" ht="11.25"/>
    <row r="2045" s="44" customFormat="1" ht="11.25"/>
    <row r="2046" s="44" customFormat="1" ht="11.25"/>
    <row r="2047" s="44" customFormat="1" ht="11.25"/>
    <row r="2048" s="44" customFormat="1" ht="11.25"/>
    <row r="2049" s="44" customFormat="1" ht="11.25"/>
    <row r="2050" s="44" customFormat="1" ht="11.25"/>
    <row r="2051" s="44" customFormat="1" ht="11.25"/>
    <row r="2052" s="44" customFormat="1" ht="11.25"/>
    <row r="2053" s="44" customFormat="1" ht="11.25"/>
    <row r="2054" s="44" customFormat="1" ht="11.25"/>
    <row r="2055" s="44" customFormat="1" ht="11.25"/>
    <row r="2056" s="44" customFormat="1" ht="11.25"/>
    <row r="2057" s="44" customFormat="1" ht="11.25"/>
    <row r="2058" s="44" customFormat="1" ht="11.25"/>
    <row r="2059" s="44" customFormat="1" ht="11.25"/>
    <row r="2060" s="44" customFormat="1" ht="11.25"/>
    <row r="2061" s="44" customFormat="1" ht="11.25"/>
    <row r="2062" s="44" customFormat="1" ht="11.25"/>
    <row r="2063" s="44" customFormat="1" ht="11.25"/>
    <row r="2064" s="44" customFormat="1" ht="11.25"/>
    <row r="2065" s="44" customFormat="1" ht="11.25"/>
    <row r="2066" s="44" customFormat="1" ht="11.25"/>
    <row r="2067" s="44" customFormat="1" ht="11.25"/>
    <row r="2068" s="44" customFormat="1" ht="11.25"/>
    <row r="2069" s="44" customFormat="1" ht="11.25"/>
    <row r="2070" s="44" customFormat="1" ht="11.25"/>
    <row r="2071" s="44" customFormat="1" ht="11.25"/>
    <row r="2072" s="44" customFormat="1" ht="11.25"/>
    <row r="2073" s="44" customFormat="1" ht="11.25"/>
    <row r="2074" s="44" customFormat="1" ht="11.25"/>
    <row r="2075" s="44" customFormat="1" ht="11.25"/>
    <row r="2076" s="44" customFormat="1" ht="11.25"/>
    <row r="2077" s="44" customFormat="1" ht="11.25"/>
    <row r="2078" s="44" customFormat="1" ht="11.25"/>
    <row r="2079" s="44" customFormat="1" ht="11.25"/>
    <row r="2080" s="44" customFormat="1" ht="11.25"/>
    <row r="2081" s="44" customFormat="1" ht="11.25"/>
    <row r="2082" s="44" customFormat="1" ht="11.25"/>
    <row r="2083" s="44" customFormat="1" ht="11.25"/>
    <row r="2084" s="44" customFormat="1" ht="11.25"/>
    <row r="2085" s="44" customFormat="1" ht="11.25"/>
    <row r="2086" s="44" customFormat="1" ht="11.25"/>
    <row r="2087" s="44" customFormat="1" ht="11.25"/>
    <row r="2088" s="44" customFormat="1" ht="11.25"/>
    <row r="2089" s="44" customFormat="1" ht="11.25"/>
    <row r="2090" s="44" customFormat="1" ht="11.25"/>
    <row r="2091" s="44" customFormat="1" ht="11.25"/>
    <row r="2092" s="44" customFormat="1" ht="11.25"/>
    <row r="2093" s="44" customFormat="1" ht="11.25"/>
    <row r="2094" s="44" customFormat="1" ht="11.25"/>
    <row r="2095" s="44" customFormat="1" ht="11.25"/>
    <row r="2096" s="44" customFormat="1" ht="11.25"/>
    <row r="2097" s="44" customFormat="1" ht="11.25"/>
    <row r="2098" s="44" customFormat="1" ht="11.25"/>
    <row r="2099" s="44" customFormat="1" ht="11.25"/>
    <row r="2100" s="44" customFormat="1" ht="11.25"/>
    <row r="2101" s="44" customFormat="1" ht="11.25"/>
    <row r="2102" s="44" customFormat="1" ht="11.25"/>
    <row r="2103" s="44" customFormat="1" ht="11.25"/>
    <row r="2104" s="44" customFormat="1" ht="11.25"/>
    <row r="2105" s="44" customFormat="1" ht="11.25"/>
    <row r="2106" s="44" customFormat="1" ht="11.25"/>
    <row r="2107" s="44" customFormat="1" ht="11.25"/>
    <row r="2108" s="44" customFormat="1" ht="11.25"/>
    <row r="2109" s="44" customFormat="1" ht="11.25"/>
    <row r="2110" s="44" customFormat="1" ht="11.25"/>
    <row r="2111" s="44" customFormat="1" ht="11.25"/>
    <row r="2112" s="44" customFormat="1" ht="11.25"/>
    <row r="2113" s="44" customFormat="1" ht="11.25"/>
    <row r="2114" s="44" customFormat="1" ht="11.25"/>
    <row r="2115" s="44" customFormat="1" ht="11.25"/>
    <row r="2116" s="44" customFormat="1" ht="11.25"/>
    <row r="2117" s="44" customFormat="1" ht="11.25"/>
    <row r="2118" s="44" customFormat="1" ht="11.25"/>
    <row r="2119" s="44" customFormat="1" ht="11.25"/>
    <row r="2120" s="44" customFormat="1" ht="11.25"/>
    <row r="2121" s="44" customFormat="1" ht="11.25"/>
    <row r="2122" s="44" customFormat="1" ht="11.25"/>
    <row r="2123" s="44" customFormat="1" ht="11.25"/>
    <row r="2124" s="44" customFormat="1" ht="11.25"/>
    <row r="2125" s="44" customFormat="1" ht="11.25"/>
    <row r="2126" s="44" customFormat="1" ht="11.25"/>
    <row r="2127" s="44" customFormat="1" ht="11.25"/>
    <row r="2128" s="44" customFormat="1" ht="11.25"/>
    <row r="2129" s="44" customFormat="1" ht="11.25"/>
    <row r="2130" s="44" customFormat="1" ht="11.25"/>
    <row r="2131" s="44" customFormat="1" ht="11.25"/>
    <row r="2132" s="44" customFormat="1" ht="11.25"/>
    <row r="2133" s="44" customFormat="1" ht="11.25"/>
    <row r="2134" s="44" customFormat="1" ht="11.25"/>
    <row r="2135" s="44" customFormat="1" ht="11.25"/>
    <row r="2136" s="44" customFormat="1" ht="11.25"/>
    <row r="2137" s="44" customFormat="1" ht="11.25"/>
    <row r="2138" s="44" customFormat="1" ht="11.25"/>
    <row r="2139" s="44" customFormat="1" ht="11.25"/>
    <row r="2140" s="44" customFormat="1" ht="11.25"/>
    <row r="2141" s="44" customFormat="1" ht="11.25"/>
    <row r="2142" s="44" customFormat="1" ht="11.25"/>
    <row r="2143" s="44" customFormat="1" ht="11.25"/>
    <row r="2144" s="44" customFormat="1" ht="11.25"/>
    <row r="2145" s="44" customFormat="1" ht="11.25"/>
    <row r="2146" s="44" customFormat="1" ht="11.25"/>
    <row r="2147" s="44" customFormat="1" ht="11.25"/>
    <row r="2148" s="44" customFormat="1" ht="11.25"/>
    <row r="2149" s="44" customFormat="1" ht="11.25"/>
    <row r="2150" s="44" customFormat="1" ht="11.25"/>
    <row r="2151" s="44" customFormat="1" ht="11.25"/>
    <row r="2152" s="44" customFormat="1" ht="11.25"/>
    <row r="2153" s="44" customFormat="1" ht="11.25"/>
    <row r="2154" s="44" customFormat="1" ht="11.25"/>
    <row r="2155" s="44" customFormat="1" ht="11.25"/>
    <row r="2156" s="44" customFormat="1" ht="11.25"/>
    <row r="2157" s="44" customFormat="1" ht="11.25"/>
    <row r="2158" s="44" customFormat="1" ht="11.25"/>
    <row r="2159" s="44" customFormat="1" ht="11.25"/>
    <row r="2160" s="44" customFormat="1" ht="11.25"/>
    <row r="2161" s="44" customFormat="1" ht="11.25"/>
    <row r="2162" s="44" customFormat="1" ht="11.25"/>
    <row r="2163" s="44" customFormat="1" ht="11.25"/>
    <row r="2164" s="44" customFormat="1" ht="11.25"/>
    <row r="2165" s="44" customFormat="1" ht="11.25"/>
    <row r="2166" s="44" customFormat="1" ht="11.25"/>
    <row r="2167" s="44" customFormat="1" ht="11.25"/>
    <row r="2168" s="44" customFormat="1" ht="11.25"/>
    <row r="2169" s="44" customFormat="1" ht="11.25"/>
    <row r="2170" s="44" customFormat="1" ht="11.25"/>
    <row r="2171" s="44" customFormat="1" ht="11.25"/>
    <row r="2172" s="44" customFormat="1" ht="11.25"/>
    <row r="2173" s="44" customFormat="1" ht="11.25"/>
    <row r="2174" s="44" customFormat="1" ht="11.25"/>
    <row r="2175" s="44" customFormat="1" ht="11.25"/>
    <row r="2176" s="44" customFormat="1" ht="11.25"/>
    <row r="2177" s="44" customFormat="1" ht="11.25"/>
    <row r="2178" s="44" customFormat="1" ht="11.25"/>
    <row r="2179" s="44" customFormat="1" ht="11.25"/>
    <row r="2180" s="44" customFormat="1" ht="11.25"/>
    <row r="2181" s="44" customFormat="1" ht="11.25"/>
    <row r="2182" s="44" customFormat="1" ht="11.25"/>
    <row r="2183" s="44" customFormat="1" ht="11.25"/>
    <row r="2184" s="44" customFormat="1" ht="11.25"/>
    <row r="2185" s="44" customFormat="1" ht="11.25"/>
    <row r="2186" s="44" customFormat="1" ht="11.25"/>
    <row r="2187" s="44" customFormat="1" ht="11.25"/>
    <row r="2188" s="44" customFormat="1" ht="11.25"/>
    <row r="2189" s="44" customFormat="1" ht="11.25"/>
    <row r="2190" s="44" customFormat="1" ht="11.25"/>
    <row r="2191" s="44" customFormat="1" ht="11.25"/>
    <row r="2192" s="44" customFormat="1" ht="11.25"/>
    <row r="2193" s="44" customFormat="1" ht="11.25"/>
    <row r="2194" s="44" customFormat="1" ht="11.25"/>
    <row r="2195" s="44" customFormat="1" ht="11.25"/>
    <row r="2196" s="44" customFormat="1" ht="11.25"/>
    <row r="2197" s="44" customFormat="1" ht="11.25"/>
    <row r="2198" s="44" customFormat="1" ht="11.25"/>
    <row r="2199" s="44" customFormat="1" ht="11.25"/>
    <row r="2200" s="44" customFormat="1" ht="11.25"/>
    <row r="2201" s="44" customFormat="1" ht="11.25"/>
    <row r="2202" s="44" customFormat="1" ht="11.25"/>
    <row r="2203" s="44" customFormat="1" ht="11.25"/>
    <row r="2204" s="44" customFormat="1" ht="11.25"/>
    <row r="2205" s="44" customFormat="1" ht="11.25"/>
    <row r="2206" s="44" customFormat="1" ht="11.25"/>
    <row r="2207" s="44" customFormat="1" ht="11.25"/>
    <row r="2208" s="44" customFormat="1" ht="11.25"/>
    <row r="2209" s="44" customFormat="1" ht="11.25"/>
    <row r="2210" s="44" customFormat="1" ht="11.25"/>
    <row r="2211" s="44" customFormat="1" ht="11.25"/>
    <row r="2212" s="44" customFormat="1" ht="11.25"/>
    <row r="2213" s="44" customFormat="1" ht="11.25"/>
    <row r="2214" s="44" customFormat="1" ht="11.25"/>
    <row r="2215" s="44" customFormat="1" ht="11.25"/>
    <row r="2216" s="44" customFormat="1" ht="11.25"/>
    <row r="2217" s="44" customFormat="1" ht="11.25"/>
    <row r="2218" s="44" customFormat="1" ht="11.25"/>
    <row r="2219" s="44" customFormat="1" ht="11.25"/>
    <row r="2220" s="44" customFormat="1" ht="11.25"/>
    <row r="2221" s="44" customFormat="1" ht="11.25"/>
    <row r="2222" s="44" customFormat="1" ht="11.25"/>
    <row r="2223" s="44" customFormat="1" ht="11.25"/>
    <row r="2224" s="44" customFormat="1" ht="11.25"/>
    <row r="2225" s="44" customFormat="1" ht="11.25"/>
    <row r="2226" s="44" customFormat="1" ht="11.25"/>
    <row r="2227" s="44" customFormat="1" ht="11.25"/>
    <row r="2228" s="44" customFormat="1" ht="11.25"/>
    <row r="2229" s="44" customFormat="1" ht="11.25"/>
    <row r="2230" s="44" customFormat="1" ht="11.25"/>
    <row r="2231" s="44" customFormat="1" ht="11.25"/>
    <row r="2232" s="44" customFormat="1" ht="11.25"/>
    <row r="2233" s="44" customFormat="1" ht="11.25"/>
    <row r="2234" s="44" customFormat="1" ht="11.25"/>
    <row r="2235" s="44" customFormat="1" ht="11.25"/>
    <row r="2236" s="44" customFormat="1" ht="11.25"/>
    <row r="2237" s="44" customFormat="1" ht="11.25"/>
    <row r="2238" s="44" customFormat="1" ht="11.25"/>
    <row r="2239" s="44" customFormat="1" ht="11.25"/>
    <row r="2240" s="44" customFormat="1" ht="11.25"/>
    <row r="2241" s="44" customFormat="1" ht="11.25"/>
    <row r="2242" s="44" customFormat="1" ht="11.25"/>
    <row r="2243" s="44" customFormat="1" ht="11.25"/>
    <row r="2244" s="44" customFormat="1" ht="11.25"/>
    <row r="2245" s="44" customFormat="1" ht="11.25"/>
    <row r="2246" s="44" customFormat="1" ht="11.25"/>
    <row r="2247" s="44" customFormat="1" ht="11.25"/>
    <row r="2248" s="44" customFormat="1" ht="11.25"/>
    <row r="2249" s="44" customFormat="1" ht="11.25"/>
    <row r="2250" s="44" customFormat="1" ht="11.25"/>
    <row r="2251" s="44" customFormat="1" ht="11.25"/>
    <row r="2252" s="44" customFormat="1" ht="11.25"/>
    <row r="2253" s="44" customFormat="1" ht="11.25"/>
    <row r="2254" s="44" customFormat="1" ht="11.25"/>
    <row r="2255" s="44" customFormat="1" ht="11.25"/>
    <row r="2256" s="44" customFormat="1" ht="11.25"/>
    <row r="2257" s="44" customFormat="1" ht="11.25"/>
    <row r="2258" s="44" customFormat="1" ht="11.25"/>
    <row r="2259" s="44" customFormat="1" ht="11.25"/>
    <row r="2260" s="44" customFormat="1" ht="11.25"/>
    <row r="2261" s="44" customFormat="1" ht="11.25"/>
    <row r="2262" s="44" customFormat="1" ht="11.25"/>
    <row r="2263" s="44" customFormat="1" ht="11.25"/>
    <row r="2264" s="44" customFormat="1" ht="11.25"/>
    <row r="2265" s="44" customFormat="1" ht="11.25"/>
    <row r="2266" s="44" customFormat="1" ht="11.25"/>
    <row r="2267" s="44" customFormat="1" ht="11.25"/>
    <row r="2268" s="44" customFormat="1" ht="11.25"/>
    <row r="2269" s="44" customFormat="1" ht="11.25"/>
    <row r="2270" s="44" customFormat="1" ht="11.25"/>
    <row r="2271" s="44" customFormat="1" ht="11.25"/>
    <row r="2272" s="44" customFormat="1" ht="11.25"/>
    <row r="2273" s="44" customFormat="1" ht="11.25"/>
    <row r="2274" s="44" customFormat="1" ht="11.25"/>
    <row r="2275" s="44" customFormat="1" ht="11.25"/>
    <row r="2276" s="44" customFormat="1" ht="11.25"/>
    <row r="2277" s="44" customFormat="1" ht="11.25"/>
    <row r="2278" s="44" customFormat="1" ht="11.25"/>
    <row r="2279" s="44" customFormat="1" ht="11.25"/>
    <row r="2280" s="44" customFormat="1" ht="11.25"/>
    <row r="2281" s="44" customFormat="1" ht="11.25"/>
    <row r="2282" s="44" customFormat="1" ht="11.25"/>
    <row r="2283" s="44" customFormat="1" ht="11.25"/>
    <row r="2284" s="44" customFormat="1" ht="11.25"/>
    <row r="2285" s="44" customFormat="1" ht="11.25"/>
    <row r="2286" s="44" customFormat="1" ht="11.25"/>
    <row r="2287" s="44" customFormat="1" ht="11.25"/>
    <row r="2288" s="44" customFormat="1" ht="11.25"/>
    <row r="2289" s="44" customFormat="1" ht="11.25"/>
    <row r="2290" s="44" customFormat="1" ht="11.25"/>
    <row r="2291" s="44" customFormat="1" ht="11.25"/>
    <row r="2292" s="44" customFormat="1" ht="11.25"/>
    <row r="2293" s="44" customFormat="1" ht="11.25"/>
    <row r="2294" s="44" customFormat="1" ht="11.25"/>
    <row r="2295" s="44" customFormat="1" ht="11.25"/>
    <row r="2296" s="44" customFormat="1" ht="11.25"/>
    <row r="2297" s="44" customFormat="1" ht="11.25"/>
    <row r="2298" s="44" customFormat="1" ht="11.25"/>
    <row r="2299" s="44" customFormat="1" ht="11.25"/>
    <row r="2300" s="44" customFormat="1" ht="11.25"/>
    <row r="2301" s="44" customFormat="1" ht="11.25"/>
    <row r="2302" s="44" customFormat="1" ht="11.25"/>
    <row r="2303" s="44" customFormat="1" ht="11.25"/>
    <row r="2304" s="44" customFormat="1" ht="11.25"/>
    <row r="2305" s="44" customFormat="1" ht="11.25"/>
    <row r="2306" s="44" customFormat="1" ht="11.25"/>
    <row r="2307" s="44" customFormat="1" ht="11.25"/>
    <row r="2308" s="44" customFormat="1" ht="11.25"/>
    <row r="2309" s="44" customFormat="1" ht="11.25"/>
    <row r="2310" s="44" customFormat="1" ht="11.25"/>
    <row r="2311" s="44" customFormat="1" ht="11.25"/>
    <row r="2312" s="44" customFormat="1" ht="11.25"/>
    <row r="2313" s="44" customFormat="1" ht="11.25"/>
    <row r="2314" s="44" customFormat="1" ht="11.25"/>
    <row r="2315" s="44" customFormat="1" ht="11.25"/>
    <row r="2316" s="44" customFormat="1" ht="11.25"/>
    <row r="2317" s="44" customFormat="1" ht="11.25"/>
    <row r="2318" s="44" customFormat="1" ht="11.25"/>
    <row r="2319" s="44" customFormat="1" ht="11.25"/>
    <row r="2320" s="44" customFormat="1" ht="11.25"/>
    <row r="2321" s="44" customFormat="1" ht="11.25"/>
    <row r="2322" s="44" customFormat="1" ht="11.25"/>
    <row r="2323" s="44" customFormat="1" ht="11.25"/>
    <row r="2324" s="44" customFormat="1" ht="11.25"/>
    <row r="2325" s="44" customFormat="1" ht="11.25"/>
    <row r="2326" s="44" customFormat="1" ht="11.25"/>
    <row r="2327" s="44" customFormat="1" ht="11.25"/>
    <row r="2328" s="44" customFormat="1" ht="11.25"/>
    <row r="2329" s="44" customFormat="1" ht="11.25"/>
    <row r="2330" s="44" customFormat="1" ht="11.25"/>
    <row r="2331" s="44" customFormat="1" ht="11.25"/>
    <row r="2332" s="44" customFormat="1" ht="11.25"/>
    <row r="2333" s="44" customFormat="1" ht="11.25"/>
    <row r="2334" s="44" customFormat="1" ht="11.25"/>
    <row r="2335" s="44" customFormat="1" ht="11.25"/>
    <row r="2336" s="44" customFormat="1" ht="11.25"/>
    <row r="2337" s="44" customFormat="1" ht="11.25"/>
    <row r="2338" s="44" customFormat="1" ht="11.25"/>
    <row r="2339" s="44" customFormat="1" ht="11.25"/>
    <row r="2340" s="44" customFormat="1" ht="11.25"/>
    <row r="2341" s="44" customFormat="1" ht="11.25"/>
    <row r="2342" s="44" customFormat="1" ht="11.25"/>
    <row r="2343" s="44" customFormat="1" ht="11.25"/>
    <row r="2344" s="44" customFormat="1" ht="11.25"/>
    <row r="2345" s="44" customFormat="1" ht="11.25"/>
    <row r="2346" s="44" customFormat="1" ht="11.25"/>
    <row r="2347" s="44" customFormat="1" ht="11.25"/>
    <row r="2348" s="44" customFormat="1" ht="11.25"/>
    <row r="2349" s="44" customFormat="1" ht="11.25"/>
    <row r="2350" s="44" customFormat="1" ht="11.25"/>
    <row r="2351" s="44" customFormat="1" ht="11.25"/>
    <row r="2352" s="44" customFormat="1" ht="11.25"/>
    <row r="2353" s="44" customFormat="1" ht="11.25"/>
    <row r="2354" s="44" customFormat="1" ht="11.25"/>
    <row r="2355" s="44" customFormat="1" ht="11.25"/>
    <row r="2356" s="44" customFormat="1" ht="11.25"/>
    <row r="2357" s="44" customFormat="1" ht="11.25"/>
    <row r="2358" s="44" customFormat="1" ht="11.25"/>
    <row r="2359" s="44" customFormat="1" ht="11.25"/>
    <row r="2360" s="44" customFormat="1" ht="11.25"/>
    <row r="2361" s="44" customFormat="1" ht="11.25"/>
    <row r="2362" s="44" customFormat="1" ht="11.25"/>
    <row r="2363" s="44" customFormat="1" ht="11.25"/>
    <row r="2364" s="44" customFormat="1" ht="11.25"/>
    <row r="2365" s="44" customFormat="1" ht="11.25"/>
    <row r="2366" s="44" customFormat="1" ht="11.25"/>
    <row r="2367" s="44" customFormat="1" ht="11.25"/>
    <row r="2368" s="44" customFormat="1" ht="11.25"/>
    <row r="2369" s="44" customFormat="1" ht="11.25"/>
    <row r="2370" s="44" customFormat="1" ht="11.25"/>
    <row r="2371" s="44" customFormat="1" ht="11.25"/>
    <row r="2372" s="44" customFormat="1" ht="11.25"/>
    <row r="2373" s="44" customFormat="1" ht="11.25"/>
    <row r="2374" s="44" customFormat="1" ht="11.25"/>
    <row r="2375" s="44" customFormat="1" ht="11.25"/>
    <row r="2376" s="44" customFormat="1" ht="11.25"/>
    <row r="2377" s="44" customFormat="1" ht="11.25"/>
    <row r="2378" s="44" customFormat="1" ht="11.25"/>
    <row r="2379" s="44" customFormat="1" ht="11.25"/>
    <row r="2380" s="44" customFormat="1" ht="11.25"/>
    <row r="2381" s="44" customFormat="1" ht="11.25"/>
    <row r="2382" s="44" customFormat="1" ht="11.25"/>
    <row r="2383" s="44" customFormat="1" ht="11.25"/>
    <row r="2384" s="44" customFormat="1" ht="11.25"/>
    <row r="2385" s="44" customFormat="1" ht="11.25"/>
    <row r="2386" s="44" customFormat="1" ht="11.25"/>
    <row r="2387" s="44" customFormat="1" ht="11.25"/>
    <row r="2388" s="44" customFormat="1" ht="11.25"/>
    <row r="2389" s="44" customFormat="1" ht="11.25"/>
    <row r="2390" s="44" customFormat="1" ht="11.25"/>
    <row r="2391" s="44" customFormat="1" ht="11.25"/>
    <row r="2392" s="44" customFormat="1" ht="11.25"/>
    <row r="2393" s="44" customFormat="1" ht="11.25"/>
    <row r="2394" s="44" customFormat="1" ht="11.25"/>
    <row r="2395" s="44" customFormat="1" ht="11.25"/>
    <row r="2396" s="44" customFormat="1" ht="11.25"/>
    <row r="2397" s="44" customFormat="1" ht="11.25"/>
    <row r="2398" s="44" customFormat="1" ht="11.25"/>
    <row r="2399" s="44" customFormat="1" ht="11.25"/>
    <row r="2400" s="44" customFormat="1" ht="11.25"/>
    <row r="2401" s="44" customFormat="1" ht="11.25"/>
    <row r="2402" s="44" customFormat="1" ht="11.25"/>
    <row r="2403" s="44" customFormat="1" ht="11.25"/>
    <row r="2404" s="44" customFormat="1" ht="11.25"/>
    <row r="2405" s="44" customFormat="1" ht="11.25"/>
    <row r="2406" s="44" customFormat="1" ht="11.25"/>
    <row r="2407" s="44" customFormat="1" ht="11.25"/>
    <row r="2408" s="44" customFormat="1" ht="11.25"/>
    <row r="2409" s="44" customFormat="1" ht="11.25"/>
    <row r="2410" s="44" customFormat="1" ht="11.25"/>
    <row r="2411" s="44" customFormat="1" ht="11.25"/>
    <row r="2412" s="44" customFormat="1" ht="11.25"/>
    <row r="2413" s="44" customFormat="1" ht="11.25"/>
    <row r="2414" s="44" customFormat="1" ht="11.25"/>
    <row r="2415" s="44" customFormat="1" ht="11.25"/>
    <row r="2416" s="44" customFormat="1" ht="11.25"/>
    <row r="2417" s="44" customFormat="1" ht="11.25"/>
    <row r="2418" s="44" customFormat="1" ht="11.25"/>
    <row r="2419" s="44" customFormat="1" ht="11.25"/>
    <row r="2420" s="44" customFormat="1" ht="11.25"/>
    <row r="2421" s="44" customFormat="1" ht="11.25"/>
    <row r="2422" s="44" customFormat="1" ht="11.25"/>
    <row r="2423" s="44" customFormat="1" ht="11.25"/>
    <row r="2424" s="44" customFormat="1" ht="11.25"/>
    <row r="2425" s="44" customFormat="1" ht="11.25"/>
    <row r="2426" s="44" customFormat="1" ht="11.25"/>
    <row r="2427" s="44" customFormat="1" ht="11.25"/>
    <row r="2428" s="44" customFormat="1" ht="11.25"/>
    <row r="2429" s="44" customFormat="1" ht="11.25"/>
    <row r="2430" s="44" customFormat="1" ht="11.25"/>
    <row r="2431" s="44" customFormat="1" ht="11.25"/>
    <row r="2432" s="44" customFormat="1" ht="11.25"/>
    <row r="2433" s="44" customFormat="1" ht="11.25"/>
    <row r="2434" s="44" customFormat="1" ht="11.25"/>
    <row r="2435" s="44" customFormat="1" ht="11.25"/>
    <row r="2436" s="44" customFormat="1" ht="11.25"/>
    <row r="2437" s="44" customFormat="1" ht="11.25"/>
    <row r="2438" s="44" customFormat="1" ht="11.25"/>
    <row r="2439" s="44" customFormat="1" ht="11.25"/>
    <row r="2440" s="44" customFormat="1" ht="11.25"/>
    <row r="2441" s="44" customFormat="1" ht="11.25"/>
    <row r="2442" s="44" customFormat="1" ht="11.25"/>
    <row r="2443" s="44" customFormat="1" ht="11.25"/>
    <row r="2444" s="44" customFormat="1" ht="11.25"/>
    <row r="2445" s="44" customFormat="1" ht="11.25"/>
    <row r="2446" s="44" customFormat="1" ht="11.25"/>
    <row r="2447" s="44" customFormat="1" ht="11.25"/>
    <row r="2448" s="44" customFormat="1" ht="11.25"/>
    <row r="2449" s="44" customFormat="1" ht="11.25"/>
    <row r="2450" s="44" customFormat="1" ht="11.25"/>
    <row r="2451" s="44" customFormat="1" ht="11.25"/>
    <row r="2452" s="44" customFormat="1" ht="11.25"/>
    <row r="2453" s="44" customFormat="1" ht="11.25"/>
    <row r="2454" s="44" customFormat="1" ht="11.25"/>
    <row r="2455" s="44" customFormat="1" ht="11.25"/>
    <row r="2456" s="44" customFormat="1" ht="11.25"/>
    <row r="2457" s="44" customFormat="1" ht="11.25"/>
    <row r="2458" s="44" customFormat="1" ht="11.25"/>
    <row r="2459" s="44" customFormat="1" ht="11.25"/>
    <row r="2460" s="44" customFormat="1" ht="11.25"/>
    <row r="2461" s="44" customFormat="1" ht="11.25"/>
    <row r="2462" s="44" customFormat="1" ht="11.25"/>
    <row r="2463" s="44" customFormat="1" ht="11.25"/>
    <row r="2464" s="44" customFormat="1" ht="11.25"/>
    <row r="2465" s="44" customFormat="1" ht="11.25"/>
    <row r="2466" s="44" customFormat="1" ht="11.25"/>
    <row r="2467" s="44" customFormat="1" ht="11.25"/>
    <row r="2468" s="44" customFormat="1" ht="11.25"/>
    <row r="2469" s="44" customFormat="1" ht="11.25"/>
    <row r="2470" s="44" customFormat="1" ht="11.25"/>
    <row r="2471" s="44" customFormat="1" ht="11.25"/>
    <row r="2472" s="44" customFormat="1" ht="11.25"/>
    <row r="2473" s="44" customFormat="1" ht="11.25"/>
    <row r="2474" s="44" customFormat="1" ht="11.25"/>
    <row r="2475" s="44" customFormat="1" ht="11.25"/>
    <row r="2476" s="44" customFormat="1" ht="11.25"/>
    <row r="2477" s="44" customFormat="1" ht="11.25"/>
    <row r="2478" s="44" customFormat="1" ht="11.25"/>
    <row r="2479" s="44" customFormat="1" ht="11.25"/>
    <row r="2480" s="44" customFormat="1" ht="11.25"/>
    <row r="2481" s="44" customFormat="1" ht="11.25"/>
    <row r="2482" s="44" customFormat="1" ht="11.25"/>
    <row r="2483" s="44" customFormat="1" ht="11.25"/>
    <row r="2484" s="44" customFormat="1" ht="11.25"/>
    <row r="2485" s="44" customFormat="1" ht="11.25"/>
    <row r="2486" s="44" customFormat="1" ht="11.25"/>
    <row r="2487" s="44" customFormat="1" ht="11.25"/>
    <row r="2488" s="44" customFormat="1" ht="11.25"/>
    <row r="2489" s="44" customFormat="1" ht="11.25"/>
    <row r="2490" s="44" customFormat="1" ht="11.25"/>
    <row r="2491" s="44" customFormat="1" ht="11.25"/>
    <row r="2492" s="44" customFormat="1" ht="11.25"/>
    <row r="2493" s="44" customFormat="1" ht="11.25"/>
    <row r="2494" s="44" customFormat="1" ht="11.25"/>
    <row r="2495" s="44" customFormat="1" ht="11.25"/>
    <row r="2496" s="44" customFormat="1" ht="11.25"/>
    <row r="2497" s="44" customFormat="1" ht="11.25"/>
    <row r="2498" s="44" customFormat="1" ht="11.25"/>
    <row r="2499" s="44" customFormat="1" ht="11.25"/>
    <row r="2500" s="44" customFormat="1" ht="11.25"/>
    <row r="2501" s="44" customFormat="1" ht="11.25"/>
    <row r="2502" s="44" customFormat="1" ht="11.25"/>
    <row r="2503" s="44" customFormat="1" ht="11.25"/>
    <row r="2504" s="44" customFormat="1" ht="11.25"/>
    <row r="2505" s="44" customFormat="1" ht="11.25"/>
    <row r="2506" s="44" customFormat="1" ht="11.25"/>
    <row r="2507" s="44" customFormat="1" ht="11.25"/>
    <row r="2508" s="44" customFormat="1" ht="11.25"/>
    <row r="2509" s="44" customFormat="1" ht="11.25"/>
    <row r="2510" s="44" customFormat="1" ht="11.25"/>
    <row r="2511" s="44" customFormat="1" ht="11.25"/>
    <row r="2512" s="44" customFormat="1" ht="11.25"/>
    <row r="2513" s="44" customFormat="1" ht="11.25"/>
    <row r="2514" s="44" customFormat="1" ht="11.25"/>
    <row r="2515" s="44" customFormat="1" ht="11.25"/>
    <row r="2516" s="44" customFormat="1" ht="11.25"/>
    <row r="2517" s="44" customFormat="1" ht="11.25"/>
    <row r="2518" s="44" customFormat="1" ht="11.25"/>
    <row r="2519" s="44" customFormat="1" ht="11.25"/>
    <row r="2520" s="44" customFormat="1" ht="11.25"/>
    <row r="2521" s="44" customFormat="1" ht="11.25"/>
    <row r="2522" s="44" customFormat="1" ht="11.25"/>
    <row r="2523" s="44" customFormat="1" ht="11.25"/>
    <row r="2524" s="44" customFormat="1" ht="11.25"/>
    <row r="2525" s="44" customFormat="1" ht="11.25"/>
    <row r="2526" s="44" customFormat="1" ht="11.25"/>
    <row r="2527" s="44" customFormat="1" ht="11.25"/>
    <row r="2528" s="44" customFormat="1" ht="11.25"/>
    <row r="2529" s="44" customFormat="1" ht="11.25"/>
    <row r="2530" s="44" customFormat="1" ht="11.25"/>
    <row r="2531" s="44" customFormat="1" ht="11.25"/>
    <row r="2532" s="44" customFormat="1" ht="11.25"/>
    <row r="2533" s="44" customFormat="1" ht="11.25"/>
    <row r="2534" s="44" customFormat="1" ht="11.25"/>
    <row r="2535" s="44" customFormat="1" ht="11.25"/>
    <row r="2536" s="44" customFormat="1" ht="11.25"/>
    <row r="2537" s="44" customFormat="1" ht="11.25"/>
    <row r="2538" s="44" customFormat="1" ht="11.25"/>
    <row r="2539" s="44" customFormat="1" ht="11.25"/>
    <row r="2540" s="44" customFormat="1" ht="11.25"/>
    <row r="2541" s="44" customFormat="1" ht="11.25"/>
    <row r="2542" s="44" customFormat="1" ht="11.25"/>
    <row r="2543" s="44" customFormat="1" ht="11.25"/>
    <row r="2544" s="44" customFormat="1" ht="11.25"/>
    <row r="2545" s="44" customFormat="1" ht="11.25"/>
    <row r="2546" s="44" customFormat="1" ht="11.25"/>
    <row r="2547" s="44" customFormat="1" ht="11.25"/>
    <row r="2548" s="44" customFormat="1" ht="11.25"/>
    <row r="2549" s="44" customFormat="1" ht="11.25"/>
    <row r="2550" s="44" customFormat="1" ht="11.25"/>
    <row r="2551" s="44" customFormat="1" ht="11.25"/>
    <row r="2552" s="44" customFormat="1" ht="11.25"/>
    <row r="2553" s="44" customFormat="1" ht="11.25"/>
    <row r="2554" s="44" customFormat="1" ht="11.25"/>
    <row r="2555" s="44" customFormat="1" ht="11.25"/>
    <row r="2556" s="44" customFormat="1" ht="11.25"/>
    <row r="2557" s="44" customFormat="1" ht="11.25"/>
    <row r="2558" s="44" customFormat="1" ht="11.25"/>
    <row r="2559" s="44" customFormat="1" ht="11.25"/>
    <row r="2560" s="44" customFormat="1" ht="11.25"/>
    <row r="2561" s="44" customFormat="1" ht="11.25"/>
    <row r="2562" s="44" customFormat="1" ht="11.25"/>
    <row r="2563" s="44" customFormat="1" ht="11.25"/>
    <row r="2564" s="44" customFormat="1" ht="11.25"/>
    <row r="2565" s="44" customFormat="1" ht="11.25"/>
    <row r="2566" s="44" customFormat="1" ht="11.25"/>
    <row r="2567" s="44" customFormat="1" ht="11.25"/>
    <row r="2568" s="44" customFormat="1" ht="11.25"/>
    <row r="2569" s="44" customFormat="1" ht="11.25"/>
    <row r="2570" s="44" customFormat="1" ht="11.25"/>
    <row r="2571" s="44" customFormat="1" ht="11.25"/>
    <row r="2572" s="44" customFormat="1" ht="11.25"/>
    <row r="2573" s="44" customFormat="1" ht="11.25"/>
    <row r="2574" s="44" customFormat="1" ht="11.25"/>
    <row r="2575" s="44" customFormat="1" ht="11.25"/>
    <row r="2576" s="44" customFormat="1" ht="11.25"/>
    <row r="2577" s="44" customFormat="1" ht="11.25"/>
    <row r="2578" s="44" customFormat="1" ht="11.25"/>
    <row r="2579" s="44" customFormat="1" ht="11.25"/>
    <row r="2580" s="44" customFormat="1" ht="11.25"/>
    <row r="2581" s="44" customFormat="1" ht="11.25"/>
    <row r="2582" s="44" customFormat="1" ht="11.25"/>
    <row r="2583" s="44" customFormat="1" ht="11.25"/>
    <row r="2584" s="44" customFormat="1" ht="11.25"/>
    <row r="2585" s="44" customFormat="1" ht="11.25"/>
    <row r="2586" s="44" customFormat="1" ht="11.25"/>
    <row r="2587" s="44" customFormat="1" ht="11.25"/>
    <row r="2588" s="44" customFormat="1" ht="11.25"/>
    <row r="2589" s="44" customFormat="1" ht="11.25"/>
    <row r="2590" s="44" customFormat="1" ht="11.25"/>
    <row r="2591" s="44" customFormat="1" ht="11.25"/>
    <row r="2592" s="44" customFormat="1" ht="11.25"/>
    <row r="2593" s="44" customFormat="1" ht="11.25"/>
    <row r="2594" s="44" customFormat="1" ht="11.25"/>
    <row r="2595" s="44" customFormat="1" ht="11.25"/>
    <row r="2596" s="44" customFormat="1" ht="11.25"/>
    <row r="2597" s="44" customFormat="1" ht="11.25"/>
    <row r="2598" s="44" customFormat="1" ht="11.25"/>
    <row r="2599" s="44" customFormat="1" ht="11.25"/>
    <row r="2600" s="44" customFormat="1" ht="11.25"/>
    <row r="2601" s="44" customFormat="1" ht="11.25"/>
    <row r="2602" s="44" customFormat="1" ht="11.25"/>
    <row r="2603" s="44" customFormat="1" ht="11.25"/>
    <row r="2604" s="44" customFormat="1" ht="11.25"/>
    <row r="2605" s="44" customFormat="1" ht="11.25"/>
    <row r="2606" s="44" customFormat="1" ht="11.25"/>
    <row r="2607" s="44" customFormat="1" ht="11.25"/>
    <row r="2608" s="44" customFormat="1" ht="11.25"/>
    <row r="2609" s="44" customFormat="1" ht="11.25"/>
    <row r="2610" s="44" customFormat="1" ht="11.25"/>
    <row r="2611" s="44" customFormat="1" ht="11.25"/>
    <row r="2612" s="44" customFormat="1" ht="11.25"/>
    <row r="2613" s="44" customFormat="1" ht="11.25"/>
    <row r="2614" s="44" customFormat="1" ht="11.25"/>
    <row r="2615" s="44" customFormat="1" ht="11.25"/>
    <row r="2616" s="44" customFormat="1" ht="11.25"/>
    <row r="2617" s="44" customFormat="1" ht="11.25"/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Colonna di Paliano</dc:creator>
  <cp:keywords/>
  <dc:description/>
  <cp:lastModifiedBy>tvanderstelt</cp:lastModifiedBy>
  <dcterms:created xsi:type="dcterms:W3CDTF">2010-11-04T10:00:24Z</dcterms:created>
  <dcterms:modified xsi:type="dcterms:W3CDTF">2010-11-10T17:36:30Z</dcterms:modified>
  <cp:category/>
  <cp:version/>
  <cp:contentType/>
  <cp:contentStatus/>
</cp:coreProperties>
</file>