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Vapor Compression Refrigeration" sheetId="1" r:id="rId1"/>
    <sheet name="P-h chart data " sheetId="2" r:id="rId2"/>
  </sheets>
  <definedNames>
    <definedName name="_COP">'Vapor Compression Refrigeration'!$B$36</definedName>
    <definedName name="_h1">'Vapor Compression Refrigeration'!$B$15</definedName>
    <definedName name="_h2">'Vapor Compression Refrigeration'!$B$20</definedName>
    <definedName name="_h2is">'Vapor Compression Refrigeration'!$B$19</definedName>
    <definedName name="_h3">'Vapor Compression Refrigeration'!$B$25</definedName>
    <definedName name="_h4">'Vapor Compression Refrigeration'!$B$28</definedName>
    <definedName name="_h4V">'Vapor Compression Refrigeration'!$T$21</definedName>
    <definedName name="_P2">'Vapor Compression Refrigeration'!$B$18</definedName>
    <definedName name="_q4">'Vapor Compression Refrigeration'!$T$22</definedName>
    <definedName name="_s1">'Vapor Compression Refrigeration'!$B$16</definedName>
    <definedName name="_s4">'Vapor Compression Refrigeration'!$N$19</definedName>
    <definedName name="_s4L">'Vapor Compression Refrigeration'!$T$23</definedName>
    <definedName name="_s4V">'Vapor Compression Refrigeration'!$T$24</definedName>
    <definedName name="_T1">'Vapor Compression Refrigeration'!$I$7</definedName>
    <definedName name="_T3">'Vapor Compression Refrigeration'!$I$8</definedName>
    <definedName name="eta_c">'Vapor Compression Refrigeration'!$D$12</definedName>
    <definedName name="Fluid">'Vapor Compression Refrigeration'!$D$3</definedName>
    <definedName name="h4L">'Vapor Compression Refrigeration'!$T$20</definedName>
  </definedNames>
  <calcPr fullCalcOnLoad="1"/>
</workbook>
</file>

<file path=xl/sharedStrings.xml><?xml version="1.0" encoding="utf-8"?>
<sst xmlns="http://schemas.openxmlformats.org/spreadsheetml/2006/main" count="119" uniqueCount="58">
  <si>
    <t xml:space="preserve">Thermodynamic model: </t>
  </si>
  <si>
    <t>Design Data</t>
  </si>
  <si>
    <t>State 1:</t>
  </si>
  <si>
    <t>K</t>
  </si>
  <si>
    <t>=</t>
  </si>
  <si>
    <t>°C</t>
  </si>
  <si>
    <t>kJ/kg</t>
  </si>
  <si>
    <t>kJ/kgK</t>
  </si>
  <si>
    <t>bar</t>
  </si>
  <si>
    <r>
      <t>η</t>
    </r>
    <r>
      <rPr>
        <vertAlign val="subscript"/>
        <sz val="10"/>
        <rFont val="Arial"/>
        <family val="2"/>
      </rPr>
      <t>is</t>
    </r>
    <r>
      <rPr>
        <sz val="10"/>
        <rFont val="Arial"/>
        <family val="2"/>
      </rPr>
      <t xml:space="preserve"> = 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</si>
  <si>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</si>
  <si>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</si>
  <si>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2,is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</si>
  <si>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</si>
  <si>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t>Tc [°C]</t>
  </si>
  <si>
    <t>Pc [bar]</t>
  </si>
  <si>
    <t>vc [m3/kg]</t>
  </si>
  <si>
    <t>MW [kg/mol]</t>
  </si>
  <si>
    <t>Tmin [°C]</t>
  </si>
  <si>
    <t>Tmax [°C]</t>
  </si>
  <si>
    <t>q=0</t>
  </si>
  <si>
    <t>q=1</t>
  </si>
  <si>
    <t>T [°C]</t>
  </si>
  <si>
    <t>v[m3/kg]=</t>
  </si>
  <si>
    <t>q=</t>
  </si>
  <si>
    <t>Analysis of a Vapor Compression Refrigeration Cycle</t>
  </si>
  <si>
    <t>State 3:</t>
  </si>
  <si>
    <t>cold region T = 268.15 K</t>
  </si>
  <si>
    <t>warm region T =  305.15</t>
  </si>
  <si>
    <t>Isentropic efficiency</t>
  </si>
  <si>
    <t>Compressor: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</si>
  <si>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 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</si>
  <si>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≈ </t>
    </r>
  </si>
  <si>
    <r>
      <t>w</t>
    </r>
    <r>
      <rPr>
        <vertAlign val="subscript"/>
        <sz val="10"/>
        <rFont val="Arial"/>
        <family val="2"/>
      </rPr>
      <t>compr.</t>
    </r>
    <r>
      <rPr>
        <sz val="10"/>
        <rFont val="Arial"/>
        <family val="0"/>
      </rPr>
      <t xml:space="preserve"> = </t>
    </r>
  </si>
  <si>
    <t>Compressor (state 1 - 2)</t>
  </si>
  <si>
    <t>Condenser (state 2 - 3)</t>
  </si>
  <si>
    <t>Throttle valve (state 3 - 4)</t>
  </si>
  <si>
    <t>Evaporator (state 4 - 1)</t>
  </si>
  <si>
    <r>
      <t>q</t>
    </r>
    <r>
      <rPr>
        <vertAlign val="subscript"/>
        <sz val="10"/>
        <rFont val="Arial"/>
        <family val="2"/>
      </rPr>
      <t>evap</t>
    </r>
    <r>
      <rPr>
        <sz val="10"/>
        <rFont val="Arial"/>
        <family val="2"/>
      </rPr>
      <t xml:space="preserve"> =</t>
    </r>
  </si>
  <si>
    <t>Performance</t>
  </si>
  <si>
    <t xml:space="preserve">COP = </t>
  </si>
  <si>
    <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 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 </t>
    </r>
  </si>
  <si>
    <r>
      <t>COP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</si>
  <si>
    <t>(</t>
  </si>
  <si>
    <t>)</t>
  </si>
  <si>
    <r>
      <t>q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 </t>
    </r>
    <r>
      <rPr>
        <sz val="10"/>
        <rFont val="Arial"/>
        <family val="0"/>
      </rPr>
      <t xml:space="preserve"> </t>
    </r>
  </si>
  <si>
    <r>
      <t>h</t>
    </r>
    <r>
      <rPr>
        <vertAlign val="subscript"/>
        <sz val="10"/>
        <rFont val="Arial"/>
        <family val="2"/>
      </rPr>
      <t>4,sat liq</t>
    </r>
    <r>
      <rPr>
        <sz val="10"/>
        <rFont val="Arial"/>
        <family val="0"/>
      </rPr>
      <t xml:space="preserve"> =  </t>
    </r>
  </si>
  <si>
    <r>
      <t>h</t>
    </r>
    <r>
      <rPr>
        <vertAlign val="subscript"/>
        <sz val="10"/>
        <rFont val="Arial"/>
        <family val="2"/>
      </rPr>
      <t>4,sat vap</t>
    </r>
    <r>
      <rPr>
        <sz val="10"/>
        <rFont val="Arial"/>
        <family val="0"/>
      </rPr>
      <t xml:space="preserve"> =  </t>
    </r>
  </si>
  <si>
    <t>s [kJ/kgK]</t>
  </si>
  <si>
    <t>h [kJ/kgK]</t>
  </si>
  <si>
    <r>
      <t>s</t>
    </r>
    <r>
      <rPr>
        <vertAlign val="subscript"/>
        <sz val="10"/>
        <rFont val="Arial"/>
        <family val="2"/>
      </rPr>
      <t>4,sat liq</t>
    </r>
    <r>
      <rPr>
        <sz val="10"/>
        <rFont val="Arial"/>
        <family val="0"/>
      </rPr>
      <t xml:space="preserve"> =  </t>
    </r>
  </si>
  <si>
    <r>
      <t>s</t>
    </r>
    <r>
      <rPr>
        <vertAlign val="subscript"/>
        <sz val="10"/>
        <rFont val="Arial"/>
        <family val="2"/>
      </rPr>
      <t>4,sat vap</t>
    </r>
    <r>
      <rPr>
        <sz val="10"/>
        <rFont val="Arial"/>
        <family val="0"/>
      </rPr>
      <t xml:space="preserve"> =  </t>
    </r>
  </si>
  <si>
    <t>P [bar]</t>
  </si>
  <si>
    <t>h [kJ/kg]</t>
  </si>
  <si>
    <r>
      <t>D</t>
    </r>
    <r>
      <rPr>
        <b/>
        <sz val="10"/>
        <rFont val="Tahoma"/>
        <family val="0"/>
      </rPr>
      <t>P [°C]=</t>
    </r>
  </si>
  <si>
    <t>T [°C] =</t>
  </si>
  <si>
    <t>s[kJ/kgK]=</t>
  </si>
  <si>
    <t>2s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</si>
</sst>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0.0000"/>
    <numFmt numFmtId="179" formatCode="0.00000"/>
    <numFmt numFmtId="180" formatCode="0.000000"/>
    <numFmt numFmtId="181" formatCode="0.0000000"/>
    <numFmt numFmtId="182" formatCode="0.000"/>
    <numFmt numFmtId="183" formatCode="0.0"/>
    <numFmt numFmtId="184" formatCode="0.00000E+00"/>
    <numFmt numFmtId="185" formatCode="0.0000E+00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zł&quot;;\-#,##0\ &quot;zł&quot;"/>
    <numFmt numFmtId="195" formatCode="#,##0\ &quot;zł&quot;;[Red]\-#,##0\ &quot;zł&quot;"/>
    <numFmt numFmtId="196" formatCode="#,##0.00\ &quot;zł&quot;;\-#,##0.00\ &quot;zł&quot;"/>
    <numFmt numFmtId="197" formatCode="#,##0.00\ &quot;zł&quot;;[Red]\-#,##0.00\ &quot;zł&quot;"/>
    <numFmt numFmtId="198" formatCode="_-* #,##0\ &quot;zł&quot;_-;\-* #,##0\ &quot;zł&quot;_-;_-* &quot;-&quot;\ &quot;zł&quot;_-;_-@_-"/>
    <numFmt numFmtId="199" formatCode="_-* #,##0\ _z_ł_-;\-* #,##0\ _z_ł_-;_-* &quot;-&quot;\ _z_ł_-;_-@_-"/>
    <numFmt numFmtId="200" formatCode="_-* #,##0.00\ &quot;zł&quot;_-;\-* #,##0.00\ &quot;zł&quot;_-;_-* &quot;-&quot;??\ &quot;zł&quot;_-;_-@_-"/>
    <numFmt numFmtId="201" formatCode="_-* #,##0.00\ _z_ł_-;\-* #,##0.00\ _z_ł_-;_-* &quot;-&quot;??\ _z_ł_-;_-@_-"/>
    <numFmt numFmtId="202" formatCode="0.00000000"/>
    <numFmt numFmtId="203" formatCode="0.000000000"/>
    <numFmt numFmtId="204" formatCode="0.0000000000"/>
    <numFmt numFmtId="205" formatCode="0.000E+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0"/>
      <name val="Tahoma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10"/>
      <name val="Symbol"/>
      <family val="1"/>
    </font>
    <font>
      <sz val="10.5"/>
      <name val="Arial"/>
      <family val="0"/>
    </font>
    <font>
      <b/>
      <sz val="9.25"/>
      <name val="Arial"/>
      <family val="0"/>
    </font>
    <font>
      <b/>
      <sz val="10.5"/>
      <name val="Arial"/>
      <family val="0"/>
    </font>
    <font>
      <sz val="8"/>
      <color indexed="14"/>
      <name val="Arial"/>
      <family val="2"/>
    </font>
    <font>
      <vertAlign val="subscript"/>
      <sz val="8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5" fillId="0" borderId="0">
      <alignment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18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2" fillId="0" borderId="0" xfId="0" applyFont="1" applyAlignment="1">
      <alignment horizontal="right"/>
    </xf>
    <xf numFmtId="0" fontId="24" fillId="0" borderId="0" xfId="56">
      <alignment/>
      <protection/>
    </xf>
    <xf numFmtId="0" fontId="26" fillId="20" borderId="10" xfId="48" applyFont="1" applyFill="1" applyBorder="1">
      <alignment/>
      <protection/>
    </xf>
    <xf numFmtId="0" fontId="24" fillId="0" borderId="11" xfId="56" applyBorder="1">
      <alignment/>
      <protection/>
    </xf>
    <xf numFmtId="0" fontId="27" fillId="0" borderId="0" xfId="56" applyFont="1">
      <alignment/>
      <protection/>
    </xf>
    <xf numFmtId="0" fontId="28" fillId="0" borderId="0" xfId="56" applyFont="1" applyAlignment="1">
      <alignment horizontal="right"/>
      <protection/>
    </xf>
    <xf numFmtId="0" fontId="27" fillId="0" borderId="0" xfId="56" applyFont="1" applyAlignment="1">
      <alignment horizontal="right"/>
      <protection/>
    </xf>
    <xf numFmtId="0" fontId="27" fillId="0" borderId="0" xfId="56" applyFont="1" applyAlignment="1">
      <alignment horizontal="left"/>
      <protection/>
    </xf>
    <xf numFmtId="0" fontId="24" fillId="0" borderId="0" xfId="56" applyFont="1">
      <alignment/>
      <protection/>
    </xf>
    <xf numFmtId="0" fontId="27" fillId="0" borderId="0" xfId="56" applyFont="1" applyAlignment="1">
      <alignment horizontal="center"/>
      <protection/>
    </xf>
    <xf numFmtId="0" fontId="24" fillId="0" borderId="0" xfId="56" applyAlignment="1">
      <alignment horizontal="center"/>
      <protection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18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F97, Water, T-s diagra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P-h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v>P = 1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'!$G$8:$G$108</c:f>
              <c:numCache>
                <c:ptCount val="101"/>
                <c:pt idx="0">
                  <c:v>-21.11217805034456</c:v>
                </c:pt>
                <c:pt idx="1">
                  <c:v>-21.393105935252656</c:v>
                </c:pt>
                <c:pt idx="2">
                  <c:v>-21.950767642275494</c:v>
                </c:pt>
                <c:pt idx="3">
                  <c:v>-224.1882911541475</c:v>
                </c:pt>
                <c:pt idx="4">
                  <c:v>-224.1619885567263</c:v>
                </c:pt>
                <c:pt idx="5">
                  <c:v>-224.1526672801018</c:v>
                </c:pt>
                <c:pt idx="6">
                  <c:v>-224.13401326452097</c:v>
                </c:pt>
                <c:pt idx="7">
                  <c:v>-224.07795991346595</c:v>
                </c:pt>
                <c:pt idx="8">
                  <c:v>-224.05924517353128</c:v>
                </c:pt>
                <c:pt idx="9">
                  <c:v>-224.04051536093075</c:v>
                </c:pt>
                <c:pt idx="10">
                  <c:v>-224.02177051866144</c:v>
                </c:pt>
                <c:pt idx="11">
                  <c:v>-224.00301068953587</c:v>
                </c:pt>
                <c:pt idx="12">
                  <c:v>-223.98423591618348</c:v>
                </c:pt>
                <c:pt idx="13">
                  <c:v>-223.96544624105164</c:v>
                </c:pt>
                <c:pt idx="14">
                  <c:v>-223.9466417064067</c:v>
                </c:pt>
                <c:pt idx="15">
                  <c:v>-223.92782235433478</c:v>
                </c:pt>
                <c:pt idx="16">
                  <c:v>-223.90898822674347</c:v>
                </c:pt>
                <c:pt idx="17">
                  <c:v>-223.8901393653618</c:v>
                </c:pt>
                <c:pt idx="18">
                  <c:v>-223.87127581174238</c:v>
                </c:pt>
                <c:pt idx="19">
                  <c:v>-223.8523976072617</c:v>
                </c:pt>
                <c:pt idx="20">
                  <c:v>-223.83350479312116</c:v>
                </c:pt>
                <c:pt idx="21">
                  <c:v>-223.79567549979865</c:v>
                </c:pt>
                <c:pt idx="22">
                  <c:v>-223.7577882579265</c:v>
                </c:pt>
                <c:pt idx="23">
                  <c:v>-223.71984339092114</c:v>
                </c:pt>
                <c:pt idx="24">
                  <c:v>-223.68184121949386</c:v>
                </c:pt>
                <c:pt idx="25">
                  <c:v>-223.64378206168195</c:v>
                </c:pt>
                <c:pt idx="26">
                  <c:v>-223.60566623287824</c:v>
                </c:pt>
                <c:pt idx="27">
                  <c:v>-223.567494045861</c:v>
                </c:pt>
                <c:pt idx="28">
                  <c:v>-223.52926581082326</c:v>
                </c:pt>
                <c:pt idx="29">
                  <c:v>-223.49098183540096</c:v>
                </c:pt>
                <c:pt idx="30">
                  <c:v>-223.45264242470176</c:v>
                </c:pt>
                <c:pt idx="31">
                  <c:v>-223.41424788133298</c:v>
                </c:pt>
                <c:pt idx="32">
                  <c:v>-223.37579850542951</c:v>
                </c:pt>
                <c:pt idx="33">
                  <c:v>-223.33729459468003</c:v>
                </c:pt>
                <c:pt idx="34">
                  <c:v>-223.29873644435474</c:v>
                </c:pt>
                <c:pt idx="35">
                  <c:v>-223.2601243473317</c:v>
                </c:pt>
                <c:pt idx="36">
                  <c:v>-223.22145859412234</c:v>
                </c:pt>
                <c:pt idx="37">
                  <c:v>-223.1827394728978</c:v>
                </c:pt>
                <c:pt idx="38">
                  <c:v>-223.14396726951398</c:v>
                </c:pt>
                <c:pt idx="39">
                  <c:v>-223.10514226753665</c:v>
                </c:pt>
                <c:pt idx="40">
                  <c:v>-223.0662647482663</c:v>
                </c:pt>
                <c:pt idx="41">
                  <c:v>-222.98835327186606</c:v>
                </c:pt>
                <c:pt idx="42">
                  <c:v>-222.9102350463241</c:v>
                </c:pt>
                <c:pt idx="43">
                  <c:v>-222.83191224292875</c:v>
                </c:pt>
                <c:pt idx="44">
                  <c:v>-222.7533869989786</c:v>
                </c:pt>
                <c:pt idx="45">
                  <c:v>-222.67466141849647</c:v>
                </c:pt>
                <c:pt idx="46">
                  <c:v>-222.59573757292378</c:v>
                </c:pt>
                <c:pt idx="47">
                  <c:v>-222.51661750179753</c:v>
                </c:pt>
                <c:pt idx="48">
                  <c:v>-222.437303213409</c:v>
                </c:pt>
                <c:pt idx="49">
                  <c:v>-222.35779668544558</c:v>
                </c:pt>
                <c:pt idx="50">
                  <c:v>-222.27809986561584</c:v>
                </c:pt>
                <c:pt idx="51">
                  <c:v>-222.19821467225918</c:v>
                </c:pt>
                <c:pt idx="52">
                  <c:v>-222.11814299493875</c:v>
                </c:pt>
                <c:pt idx="53">
                  <c:v>-222.03788669502072</c:v>
                </c:pt>
                <c:pt idx="54">
                  <c:v>-221.95744760623762</c:v>
                </c:pt>
                <c:pt idx="55">
                  <c:v>-221.87682753523842</c:v>
                </c:pt>
                <c:pt idx="56">
                  <c:v>-221.79602826212428</c:v>
                </c:pt>
                <c:pt idx="57">
                  <c:v>-221.71505154097161</c:v>
                </c:pt>
                <c:pt idx="58">
                  <c:v>-221.6338991003414</c:v>
                </c:pt>
                <c:pt idx="59">
                  <c:v>-221.55257264377676</c:v>
                </c:pt>
                <c:pt idx="60">
                  <c:v>-221.4710738502875</c:v>
                </c:pt>
                <c:pt idx="61">
                  <c:v>-221.389404374824</c:v>
                </c:pt>
                <c:pt idx="62">
                  <c:v>-221.30756584873822</c:v>
                </c:pt>
                <c:pt idx="63">
                  <c:v>-221.225559880235</c:v>
                </c:pt>
                <c:pt idx="64">
                  <c:v>-221.14338805481125</c:v>
                </c:pt>
                <c:pt idx="65">
                  <c:v>-221.0610519356856</c:v>
                </c:pt>
                <c:pt idx="66">
                  <c:v>-220.97855306421755</c:v>
                </c:pt>
                <c:pt idx="67">
                  <c:v>-220.89589296031642</c:v>
                </c:pt>
                <c:pt idx="68">
                  <c:v>-220.813073122841</c:v>
                </c:pt>
                <c:pt idx="69">
                  <c:v>-220.73009502999028</c:v>
                </c:pt>
                <c:pt idx="70">
                  <c:v>-220.64696013968336</c:v>
                </c:pt>
                <c:pt idx="71">
                  <c:v>-220.5636698899333</c:v>
                </c:pt>
                <c:pt idx="72">
                  <c:v>-220.4802256992099</c:v>
                </c:pt>
                <c:pt idx="73">
                  <c:v>-220.39662896679494</c:v>
                </c:pt>
                <c:pt idx="74">
                  <c:v>-220.31288107313003</c:v>
                </c:pt>
                <c:pt idx="75">
                  <c:v>-220.22898338015597</c:v>
                </c:pt>
                <c:pt idx="76">
                  <c:v>-220.14493723164364</c:v>
                </c:pt>
                <c:pt idx="77">
                  <c:v>-220.06074395351934</c:v>
                </c:pt>
                <c:pt idx="78">
                  <c:v>-219.9764048541808</c:v>
                </c:pt>
                <c:pt idx="79">
                  <c:v>-219.89192122480767</c:v>
                </c:pt>
                <c:pt idx="80">
                  <c:v>-219.8072943396641</c:v>
                </c:pt>
                <c:pt idx="81">
                  <c:v>-219.72252545639566</c:v>
                </c:pt>
                <c:pt idx="82">
                  <c:v>-219.63761581631846</c:v>
                </c:pt>
                <c:pt idx="83">
                  <c:v>-219.5525666447029</c:v>
                </c:pt>
                <c:pt idx="84">
                  <c:v>-219.46737915105098</c:v>
                </c:pt>
                <c:pt idx="85">
                  <c:v>-219.3820545293677</c:v>
                </c:pt>
                <c:pt idx="86">
                  <c:v>-218.9534152388126</c:v>
                </c:pt>
                <c:pt idx="87">
                  <c:v>-218.52151838607753</c:v>
                </c:pt>
                <c:pt idx="88">
                  <c:v>-218.086497280653</c:v>
                </c:pt>
              </c:numCache>
            </c:numRef>
          </c:xVal>
          <c:yVal>
            <c:numRef>
              <c:f>'P-h chart data '!$H$8:$H$108</c:f>
              <c:numCache>
                <c:ptCount val="101"/>
                <c:pt idx="0">
                  <c:v>0.1</c:v>
                </c:pt>
                <c:pt idx="1">
                  <c:v>0.25</c:v>
                </c:pt>
                <c:pt idx="2">
                  <c:v>0.543</c:v>
                </c:pt>
                <c:pt idx="3">
                  <c:v>0.544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  <c:pt idx="46">
                  <c:v>42</c:v>
                </c:pt>
                <c:pt idx="47">
                  <c:v>44</c:v>
                </c:pt>
                <c:pt idx="48">
                  <c:v>46</c:v>
                </c:pt>
                <c:pt idx="49">
                  <c:v>48</c:v>
                </c:pt>
                <c:pt idx="50">
                  <c:v>50</c:v>
                </c:pt>
                <c:pt idx="51">
                  <c:v>52</c:v>
                </c:pt>
                <c:pt idx="52">
                  <c:v>54</c:v>
                </c:pt>
                <c:pt idx="53">
                  <c:v>56</c:v>
                </c:pt>
                <c:pt idx="54">
                  <c:v>58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66</c:v>
                </c:pt>
                <c:pt idx="59">
                  <c:v>68</c:v>
                </c:pt>
                <c:pt idx="60">
                  <c:v>70</c:v>
                </c:pt>
                <c:pt idx="61">
                  <c:v>72</c:v>
                </c:pt>
                <c:pt idx="62">
                  <c:v>74</c:v>
                </c:pt>
                <c:pt idx="63">
                  <c:v>76</c:v>
                </c:pt>
                <c:pt idx="64">
                  <c:v>78</c:v>
                </c:pt>
                <c:pt idx="65">
                  <c:v>80</c:v>
                </c:pt>
                <c:pt idx="66">
                  <c:v>82</c:v>
                </c:pt>
                <c:pt idx="67">
                  <c:v>84</c:v>
                </c:pt>
                <c:pt idx="68">
                  <c:v>86</c:v>
                </c:pt>
                <c:pt idx="69">
                  <c:v>88</c:v>
                </c:pt>
                <c:pt idx="70">
                  <c:v>90</c:v>
                </c:pt>
                <c:pt idx="71">
                  <c:v>92</c:v>
                </c:pt>
                <c:pt idx="72">
                  <c:v>94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102</c:v>
                </c:pt>
                <c:pt idx="77">
                  <c:v>104</c:v>
                </c:pt>
                <c:pt idx="78">
                  <c:v>106</c:v>
                </c:pt>
                <c:pt idx="79">
                  <c:v>108</c:v>
                </c:pt>
                <c:pt idx="80">
                  <c:v>110</c:v>
                </c:pt>
                <c:pt idx="81">
                  <c:v>112</c:v>
                </c:pt>
                <c:pt idx="82">
                  <c:v>114</c:v>
                </c:pt>
                <c:pt idx="83">
                  <c:v>116</c:v>
                </c:pt>
                <c:pt idx="84">
                  <c:v>118</c:v>
                </c:pt>
                <c:pt idx="85">
                  <c:v>120</c:v>
                </c:pt>
                <c:pt idx="86">
                  <c:v>130</c:v>
                </c:pt>
                <c:pt idx="87">
                  <c:v>140</c:v>
                </c:pt>
                <c:pt idx="88">
                  <c:v>150</c:v>
                </c:pt>
              </c:numCache>
            </c:numRef>
          </c:yVal>
          <c:smooth val="1"/>
        </c:ser>
        <c:ser>
          <c:idx val="3"/>
          <c:order val="1"/>
          <c:tx>
            <c:v>P = 50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'!$I$8:$I$108</c:f>
              <c:numCache>
                <c:ptCount val="101"/>
                <c:pt idx="0">
                  <c:v>21.945830056919505</c:v>
                </c:pt>
                <c:pt idx="1">
                  <c:v>21.72898935028555</c:v>
                </c:pt>
                <c:pt idx="2">
                  <c:v>21.364534698218723</c:v>
                </c:pt>
                <c:pt idx="3">
                  <c:v>20.623708009999927</c:v>
                </c:pt>
                <c:pt idx="4">
                  <c:v>20.247059305436633</c:v>
                </c:pt>
                <c:pt idx="5">
                  <c:v>19.86605553963478</c:v>
                </c:pt>
                <c:pt idx="6">
                  <c:v>16.748455499974295</c:v>
                </c:pt>
                <c:pt idx="7">
                  <c:v>-159.6400416237426</c:v>
                </c:pt>
                <c:pt idx="8">
                  <c:v>-159.63547324282172</c:v>
                </c:pt>
                <c:pt idx="9">
                  <c:v>-159.63134036030283</c:v>
                </c:pt>
                <c:pt idx="10">
                  <c:v>-159.62713667990906</c:v>
                </c:pt>
                <c:pt idx="11">
                  <c:v>-159.62286260221435</c:v>
                </c:pt>
                <c:pt idx="12">
                  <c:v>-159.618518524315</c:v>
                </c:pt>
                <c:pt idx="13">
                  <c:v>-159.61410483987018</c:v>
                </c:pt>
                <c:pt idx="14">
                  <c:v>-159.609621939143</c:v>
                </c:pt>
                <c:pt idx="15">
                  <c:v>-159.60507020904015</c:v>
                </c:pt>
                <c:pt idx="16">
                  <c:v>-159.60045003315096</c:v>
                </c:pt>
                <c:pt idx="17">
                  <c:v>-159.59576179178612</c:v>
                </c:pt>
                <c:pt idx="18">
                  <c:v>-159.59100586201555</c:v>
                </c:pt>
                <c:pt idx="19">
                  <c:v>-159.58618261770678</c:v>
                </c:pt>
                <c:pt idx="20">
                  <c:v>-159.58129242956073</c:v>
                </c:pt>
                <c:pt idx="21">
                  <c:v>-159.57131268894943</c:v>
                </c:pt>
                <c:pt idx="22">
                  <c:v>-159.5610695438406</c:v>
                </c:pt>
                <c:pt idx="23">
                  <c:v>-159.55056584951416</c:v>
                </c:pt>
                <c:pt idx="24">
                  <c:v>-159.53980441396206</c:v>
                </c:pt>
                <c:pt idx="25">
                  <c:v>-159.52878799894924</c:v>
                </c:pt>
                <c:pt idx="26">
                  <c:v>-159.51751932104395</c:v>
                </c:pt>
                <c:pt idx="27">
                  <c:v>-159.50600105262006</c:v>
                </c:pt>
                <c:pt idx="28">
                  <c:v>-159.49423582282995</c:v>
                </c:pt>
                <c:pt idx="29">
                  <c:v>-159.4822262185515</c:v>
                </c:pt>
                <c:pt idx="30">
                  <c:v>-159.46997478530827</c:v>
                </c:pt>
                <c:pt idx="31">
                  <c:v>-159.4574840281647</c:v>
                </c:pt>
                <c:pt idx="32">
                  <c:v>-159.44475641259672</c:v>
                </c:pt>
                <c:pt idx="33">
                  <c:v>-159.43179436533833</c:v>
                </c:pt>
                <c:pt idx="34">
                  <c:v>-159.41860027520616</c:v>
                </c:pt>
                <c:pt idx="35">
                  <c:v>-159.4051764939014</c:v>
                </c:pt>
                <c:pt idx="36">
                  <c:v>-159.39152533678993</c:v>
                </c:pt>
                <c:pt idx="37">
                  <c:v>-159.3776490836625</c:v>
                </c:pt>
                <c:pt idx="38">
                  <c:v>-159.36354997947453</c:v>
                </c:pt>
                <c:pt idx="39">
                  <c:v>-159.3492302350663</c:v>
                </c:pt>
                <c:pt idx="40">
                  <c:v>-159.3346920278643</c:v>
                </c:pt>
                <c:pt idx="41">
                  <c:v>-159.30496877179993</c:v>
                </c:pt>
                <c:pt idx="42">
                  <c:v>-159.27439698795357</c:v>
                </c:pt>
                <c:pt idx="43">
                  <c:v>-159.24299296032544</c:v>
                </c:pt>
                <c:pt idx="44">
                  <c:v>-159.2107724997157</c:v>
                </c:pt>
                <c:pt idx="45">
                  <c:v>-159.1777509622284</c:v>
                </c:pt>
                <c:pt idx="46">
                  <c:v>-159.14394326686656</c:v>
                </c:pt>
                <c:pt idx="47">
                  <c:v>-159.1093639122738</c:v>
                </c:pt>
                <c:pt idx="48">
                  <c:v>-159.074026992669</c:v>
                </c:pt>
                <c:pt idx="49">
                  <c:v>-159.03794621302364</c:v>
                </c:pt>
                <c:pt idx="50">
                  <c:v>-159.00113490352354</c:v>
                </c:pt>
                <c:pt idx="51">
                  <c:v>-158.9636060333557</c:v>
                </c:pt>
                <c:pt idx="52">
                  <c:v>-158.92537222385815</c:v>
                </c:pt>
                <c:pt idx="53">
                  <c:v>-158.88644576106907</c:v>
                </c:pt>
                <c:pt idx="54">
                  <c:v>-158.846838607706</c:v>
                </c:pt>
                <c:pt idx="55">
                  <c:v>-158.80656241460892</c:v>
                </c:pt>
                <c:pt idx="56">
                  <c:v>-158.7656285316735</c:v>
                </c:pt>
                <c:pt idx="57">
                  <c:v>-158.72404801830427</c:v>
                </c:pt>
                <c:pt idx="58">
                  <c:v>-158.68183165341037</c:v>
                </c:pt>
                <c:pt idx="59">
                  <c:v>-158.63898994497032</c:v>
                </c:pt>
                <c:pt idx="60">
                  <c:v>-158.59553313918724</c:v>
                </c:pt>
                <c:pt idx="61">
                  <c:v>-158.55147122925482</c:v>
                </c:pt>
                <c:pt idx="62">
                  <c:v>-158.5068139637548</c:v>
                </c:pt>
                <c:pt idx="63">
                  <c:v>-158.4615708547051</c:v>
                </c:pt>
                <c:pt idx="64">
                  <c:v>-158.41575118527444</c:v>
                </c:pt>
                <c:pt idx="65">
                  <c:v>-158.36936401718168</c:v>
                </c:pt>
                <c:pt idx="66">
                  <c:v>-158.32241819779424</c:v>
                </c:pt>
                <c:pt idx="67">
                  <c:v>-158.27492236694087</c:v>
                </c:pt>
                <c:pt idx="68">
                  <c:v>-158.22688496345316</c:v>
                </c:pt>
                <c:pt idx="69">
                  <c:v>-158.17831423144634</c:v>
                </c:pt>
                <c:pt idx="70">
                  <c:v>-158.12921822635596</c:v>
                </c:pt>
                <c:pt idx="71">
                  <c:v>-158.07960482073727</c:v>
                </c:pt>
                <c:pt idx="72">
                  <c:v>-158.0294817098428</c:v>
                </c:pt>
                <c:pt idx="73">
                  <c:v>-157.97885641698403</c:v>
                </c:pt>
                <c:pt idx="74">
                  <c:v>-157.92773629869174</c:v>
                </c:pt>
                <c:pt idx="75">
                  <c:v>-157.87612854968026</c:v>
                </c:pt>
                <c:pt idx="76">
                  <c:v>-157.82404020762655</c:v>
                </c:pt>
                <c:pt idx="77">
                  <c:v>-157.77147815777278</c:v>
                </c:pt>
                <c:pt idx="78">
                  <c:v>-157.71844913735808</c:v>
                </c:pt>
                <c:pt idx="79">
                  <c:v>-157.66495973988995</c:v>
                </c:pt>
                <c:pt idx="80">
                  <c:v>-157.61101641925984</c:v>
                </c:pt>
                <c:pt idx="81">
                  <c:v>-157.55662549371084</c:v>
                </c:pt>
                <c:pt idx="82">
                  <c:v>-157.50179314966493</c:v>
                </c:pt>
                <c:pt idx="83">
                  <c:v>-157.44652544541265</c:v>
                </c:pt>
                <c:pt idx="84">
                  <c:v>-157.39082831467488</c:v>
                </c:pt>
                <c:pt idx="85">
                  <c:v>-157.33470757003928</c:v>
                </c:pt>
                <c:pt idx="86">
                  <c:v>-157.04794500825534</c:v>
                </c:pt>
                <c:pt idx="87">
                  <c:v>-156.75139983330448</c:v>
                </c:pt>
                <c:pt idx="88">
                  <c:v>-156.44568032896612</c:v>
                </c:pt>
              </c:numCache>
            </c:numRef>
          </c:xVal>
          <c:yVal>
            <c:numRef>
              <c:f>'P-h chart data '!$J$8:$J$108</c:f>
              <c:numCache>
                <c:ptCount val="101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3.436</c:v>
                </c:pt>
                <c:pt idx="7">
                  <c:v>3.437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  <c:pt idx="46">
                  <c:v>42</c:v>
                </c:pt>
                <c:pt idx="47">
                  <c:v>44</c:v>
                </c:pt>
                <c:pt idx="48">
                  <c:v>46</c:v>
                </c:pt>
                <c:pt idx="49">
                  <c:v>48</c:v>
                </c:pt>
                <c:pt idx="50">
                  <c:v>50</c:v>
                </c:pt>
                <c:pt idx="51">
                  <c:v>52</c:v>
                </c:pt>
                <c:pt idx="52">
                  <c:v>54</c:v>
                </c:pt>
                <c:pt idx="53">
                  <c:v>56</c:v>
                </c:pt>
                <c:pt idx="54">
                  <c:v>58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66</c:v>
                </c:pt>
                <c:pt idx="59">
                  <c:v>68</c:v>
                </c:pt>
                <c:pt idx="60">
                  <c:v>70</c:v>
                </c:pt>
                <c:pt idx="61">
                  <c:v>72</c:v>
                </c:pt>
                <c:pt idx="62">
                  <c:v>74</c:v>
                </c:pt>
                <c:pt idx="63">
                  <c:v>76</c:v>
                </c:pt>
                <c:pt idx="64">
                  <c:v>78</c:v>
                </c:pt>
                <c:pt idx="65">
                  <c:v>80</c:v>
                </c:pt>
                <c:pt idx="66">
                  <c:v>82</c:v>
                </c:pt>
                <c:pt idx="67">
                  <c:v>84</c:v>
                </c:pt>
                <c:pt idx="68">
                  <c:v>86</c:v>
                </c:pt>
                <c:pt idx="69">
                  <c:v>88</c:v>
                </c:pt>
                <c:pt idx="70">
                  <c:v>90</c:v>
                </c:pt>
                <c:pt idx="71">
                  <c:v>92</c:v>
                </c:pt>
                <c:pt idx="72">
                  <c:v>94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102</c:v>
                </c:pt>
                <c:pt idx="77">
                  <c:v>104</c:v>
                </c:pt>
                <c:pt idx="78">
                  <c:v>106</c:v>
                </c:pt>
                <c:pt idx="79">
                  <c:v>108</c:v>
                </c:pt>
                <c:pt idx="80">
                  <c:v>110</c:v>
                </c:pt>
                <c:pt idx="81">
                  <c:v>112</c:v>
                </c:pt>
                <c:pt idx="82">
                  <c:v>114</c:v>
                </c:pt>
                <c:pt idx="83">
                  <c:v>116</c:v>
                </c:pt>
                <c:pt idx="84">
                  <c:v>118</c:v>
                </c:pt>
                <c:pt idx="85">
                  <c:v>120</c:v>
                </c:pt>
                <c:pt idx="86">
                  <c:v>130</c:v>
                </c:pt>
                <c:pt idx="87">
                  <c:v>140</c:v>
                </c:pt>
                <c:pt idx="88">
                  <c:v>150</c:v>
                </c:pt>
              </c:numCache>
            </c:numRef>
          </c:yVal>
          <c:smooth val="1"/>
        </c:ser>
        <c:ser>
          <c:idx val="4"/>
          <c:order val="2"/>
          <c:tx>
            <c:v>P = 220.64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'!$M$8:$M$108</c:f>
              <c:numCache>
                <c:ptCount val="101"/>
                <c:pt idx="0">
                  <c:v>125.6878390274326</c:v>
                </c:pt>
                <c:pt idx="1">
                  <c:v>125.55066090590167</c:v>
                </c:pt>
                <c:pt idx="2">
                  <c:v>125.32136179616892</c:v>
                </c:pt>
                <c:pt idx="3">
                  <c:v>124.86022140784046</c:v>
                </c:pt>
                <c:pt idx="4">
                  <c:v>124.62836097214212</c:v>
                </c:pt>
                <c:pt idx="5">
                  <c:v>124.39562730752745</c:v>
                </c:pt>
                <c:pt idx="6">
                  <c:v>123.92749998153808</c:v>
                </c:pt>
                <c:pt idx="7">
                  <c:v>123.45575688799823</c:v>
                </c:pt>
                <c:pt idx="8">
                  <c:v>122.01795867525095</c:v>
                </c:pt>
                <c:pt idx="9">
                  <c:v>121.53086060981111</c:v>
                </c:pt>
                <c:pt idx="10">
                  <c:v>121.03968255355257</c:v>
                </c:pt>
                <c:pt idx="11">
                  <c:v>120.54431995969665</c:v>
                </c:pt>
                <c:pt idx="12">
                  <c:v>120.04466384396387</c:v>
                </c:pt>
                <c:pt idx="13">
                  <c:v>119.54060051931577</c:v>
                </c:pt>
                <c:pt idx="14">
                  <c:v>119.03201131009601</c:v>
                </c:pt>
                <c:pt idx="15">
                  <c:v>118.5187722435903</c:v>
                </c:pt>
                <c:pt idx="16">
                  <c:v>118.00075371679605</c:v>
                </c:pt>
                <c:pt idx="17">
                  <c:v>117.4778201359335</c:v>
                </c:pt>
                <c:pt idx="18">
                  <c:v>116.94982952593578</c:v>
                </c:pt>
                <c:pt idx="19">
                  <c:v>116.41663310681908</c:v>
                </c:pt>
                <c:pt idx="20">
                  <c:v>115.87807483344939</c:v>
                </c:pt>
                <c:pt idx="21">
                  <c:v>114.78420916816148</c:v>
                </c:pt>
                <c:pt idx="22">
                  <c:v>113.66681867261052</c:v>
                </c:pt>
                <c:pt idx="23">
                  <c:v>112.52433605391585</c:v>
                </c:pt>
                <c:pt idx="24">
                  <c:v>111.35501651684486</c:v>
                </c:pt>
                <c:pt idx="25">
                  <c:v>110.15690865448691</c:v>
                </c:pt>
                <c:pt idx="26">
                  <c:v>108.92781894937538</c:v>
                </c:pt>
                <c:pt idx="27">
                  <c:v>107.66526809255598</c:v>
                </c:pt>
                <c:pt idx="28">
                  <c:v>106.36643670432112</c:v>
                </c:pt>
                <c:pt idx="29">
                  <c:v>105.02809715270942</c:v>
                </c:pt>
                <c:pt idx="30">
                  <c:v>103.64652688070413</c:v>
                </c:pt>
                <c:pt idx="31">
                  <c:v>102.21739675625315</c:v>
                </c:pt>
                <c:pt idx="32">
                  <c:v>100.73562509937796</c:v>
                </c:pt>
                <c:pt idx="33">
                  <c:v>99.1951836248167</c:v>
                </c:pt>
                <c:pt idx="34">
                  <c:v>97.58883453493857</c:v>
                </c:pt>
                <c:pt idx="35">
                  <c:v>95.90776654618452</c:v>
                </c:pt>
                <c:pt idx="36">
                  <c:v>94.14107824437728</c:v>
                </c:pt>
                <c:pt idx="37">
                  <c:v>92.2750229884956</c:v>
                </c:pt>
                <c:pt idx="38">
                  <c:v>90.29186642317451</c:v>
                </c:pt>
                <c:pt idx="39">
                  <c:v>88.16808418126338</c:v>
                </c:pt>
                <c:pt idx="40">
                  <c:v>85.8713689046397</c:v>
                </c:pt>
                <c:pt idx="41">
                  <c:v>80.54924928617794</c:v>
                </c:pt>
                <c:pt idx="42">
                  <c:v>73.49474595142333</c:v>
                </c:pt>
                <c:pt idx="43">
                  <c:v>60.23361741188935</c:v>
                </c:pt>
                <c:pt idx="44">
                  <c:v>25.906796156525935</c:v>
                </c:pt>
                <c:pt idx="45">
                  <c:v>20.649095211592208</c:v>
                </c:pt>
                <c:pt idx="46">
                  <c:v>17.35128698363006</c:v>
                </c:pt>
                <c:pt idx="47">
                  <c:v>14.895969781089121</c:v>
                </c:pt>
                <c:pt idx="48">
                  <c:v>12.925719138461814</c:v>
                </c:pt>
                <c:pt idx="49">
                  <c:v>11.275559010438927</c:v>
                </c:pt>
                <c:pt idx="50">
                  <c:v>9.854420620043863</c:v>
                </c:pt>
                <c:pt idx="51">
                  <c:v>8.606229503151598</c:v>
                </c:pt>
                <c:pt idx="52">
                  <c:v>7.493792159204034</c:v>
                </c:pt>
                <c:pt idx="53">
                  <c:v>6.491065506388056</c:v>
                </c:pt>
                <c:pt idx="54">
                  <c:v>5.579045110446078</c:v>
                </c:pt>
                <c:pt idx="55">
                  <c:v>4.743403563590567</c:v>
                </c:pt>
                <c:pt idx="56">
                  <c:v>3.9730506853883387</c:v>
                </c:pt>
                <c:pt idx="57">
                  <c:v>3.259212764336541</c:v>
                </c:pt>
                <c:pt idx="58">
                  <c:v>2.5948201940968834</c:v>
                </c:pt>
                <c:pt idx="59">
                  <c:v>1.9740866508145103</c:v>
                </c:pt>
                <c:pt idx="60">
                  <c:v>1.392211745185994</c:v>
                </c:pt>
                <c:pt idx="61">
                  <c:v>0.8451658357252314</c:v>
                </c:pt>
                <c:pt idx="62">
                  <c:v>0.3295310295282045</c:v>
                </c:pt>
                <c:pt idx="63">
                  <c:v>-0.15761846403370805</c:v>
                </c:pt>
                <c:pt idx="64">
                  <c:v>-0.6188078323559631</c:v>
                </c:pt>
                <c:pt idx="65">
                  <c:v>-1.0562326476014705</c:v>
                </c:pt>
                <c:pt idx="66">
                  <c:v>-1.471814657326003</c:v>
                </c:pt>
                <c:pt idx="67">
                  <c:v>-1.8672461450532647</c:v>
                </c:pt>
                <c:pt idx="68">
                  <c:v>-2.2440255771621396</c:v>
                </c:pt>
                <c:pt idx="69">
                  <c:v>-2.603486524777552</c:v>
                </c:pt>
                <c:pt idx="70">
                  <c:v>-2.946821336957662</c:v>
                </c:pt>
                <c:pt idx="71">
                  <c:v>-3.275100675092057</c:v>
                </c:pt>
                <c:pt idx="72">
                  <c:v>-3.589289752728649</c:v>
                </c:pt>
                <c:pt idx="73">
                  <c:v>-3.890261929881733</c:v>
                </c:pt>
                <c:pt idx="74">
                  <c:v>-4.178810165786062</c:v>
                </c:pt>
                <c:pt idx="75">
                  <c:v>-4.4556567250148955</c:v>
                </c:pt>
                <c:pt idx="76">
                  <c:v>-4.721461449080222</c:v>
                </c:pt>
                <c:pt idx="77">
                  <c:v>-4.976828842159503</c:v>
                </c:pt>
                <c:pt idx="78">
                  <c:v>-5.222314170506669</c:v>
                </c:pt>
                <c:pt idx="79">
                  <c:v>-5.458428736823305</c:v>
                </c:pt>
                <c:pt idx="80">
                  <c:v>-5.685644460783193</c:v>
                </c:pt>
                <c:pt idx="81">
                  <c:v>-5.9043978730857125</c:v>
                </c:pt>
                <c:pt idx="82">
                  <c:v>-6.115093611431468</c:v>
                </c:pt>
                <c:pt idx="83">
                  <c:v>-6.318107491583577</c:v>
                </c:pt>
                <c:pt idx="84">
                  <c:v>-6.513789214384203</c:v>
                </c:pt>
                <c:pt idx="85">
                  <c:v>-6.702464759616948</c:v>
                </c:pt>
                <c:pt idx="86">
                  <c:v>-7.550747569287022</c:v>
                </c:pt>
                <c:pt idx="87">
                  <c:v>-8.26227535889772</c:v>
                </c:pt>
                <c:pt idx="88">
                  <c:v>-8.860523126507795</c:v>
                </c:pt>
              </c:numCache>
            </c:numRef>
          </c:xVal>
          <c:yVal>
            <c:numRef>
              <c:f>'P-h chart data '!$N$8:$N$108</c:f>
              <c:numCache>
                <c:ptCount val="101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  <c:pt idx="46">
                  <c:v>42</c:v>
                </c:pt>
                <c:pt idx="47">
                  <c:v>44</c:v>
                </c:pt>
                <c:pt idx="48">
                  <c:v>46</c:v>
                </c:pt>
                <c:pt idx="49">
                  <c:v>48</c:v>
                </c:pt>
                <c:pt idx="50">
                  <c:v>50</c:v>
                </c:pt>
                <c:pt idx="51">
                  <c:v>52</c:v>
                </c:pt>
                <c:pt idx="52">
                  <c:v>54</c:v>
                </c:pt>
                <c:pt idx="53">
                  <c:v>56</c:v>
                </c:pt>
                <c:pt idx="54">
                  <c:v>58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66</c:v>
                </c:pt>
                <c:pt idx="59">
                  <c:v>68</c:v>
                </c:pt>
                <c:pt idx="60">
                  <c:v>70</c:v>
                </c:pt>
                <c:pt idx="61">
                  <c:v>72</c:v>
                </c:pt>
                <c:pt idx="62">
                  <c:v>74</c:v>
                </c:pt>
                <c:pt idx="63">
                  <c:v>76</c:v>
                </c:pt>
                <c:pt idx="64">
                  <c:v>78</c:v>
                </c:pt>
                <c:pt idx="65">
                  <c:v>80</c:v>
                </c:pt>
                <c:pt idx="66">
                  <c:v>82</c:v>
                </c:pt>
                <c:pt idx="67">
                  <c:v>84</c:v>
                </c:pt>
                <c:pt idx="68">
                  <c:v>86</c:v>
                </c:pt>
                <c:pt idx="69">
                  <c:v>88</c:v>
                </c:pt>
                <c:pt idx="70">
                  <c:v>90</c:v>
                </c:pt>
                <c:pt idx="71">
                  <c:v>92</c:v>
                </c:pt>
                <c:pt idx="72">
                  <c:v>94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102</c:v>
                </c:pt>
                <c:pt idx="77">
                  <c:v>104</c:v>
                </c:pt>
                <c:pt idx="78">
                  <c:v>106</c:v>
                </c:pt>
                <c:pt idx="79">
                  <c:v>108</c:v>
                </c:pt>
                <c:pt idx="80">
                  <c:v>110</c:v>
                </c:pt>
                <c:pt idx="81">
                  <c:v>112</c:v>
                </c:pt>
                <c:pt idx="82">
                  <c:v>114</c:v>
                </c:pt>
                <c:pt idx="83">
                  <c:v>116</c:v>
                </c:pt>
                <c:pt idx="84">
                  <c:v>118</c:v>
                </c:pt>
                <c:pt idx="85">
                  <c:v>120</c:v>
                </c:pt>
                <c:pt idx="86">
                  <c:v>130</c:v>
                </c:pt>
                <c:pt idx="87">
                  <c:v>140</c:v>
                </c:pt>
                <c:pt idx="88">
                  <c:v>150</c:v>
                </c:pt>
              </c:numCache>
            </c:numRef>
          </c:yVal>
          <c:smooth val="1"/>
        </c:ser>
        <c:ser>
          <c:idx val="8"/>
          <c:order val="3"/>
          <c:tx>
            <c:v>v = 0.5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'!$P$8:$P$108</c:f>
              <c:numCache>
                <c:ptCount val="101"/>
                <c:pt idx="0">
                  <c:v>-204.2634550070615</c:v>
                </c:pt>
                <c:pt idx="1">
                  <c:v>-110.76944746324159</c:v>
                </c:pt>
                <c:pt idx="2">
                  <c:v>24.33674141689554</c:v>
                </c:pt>
                <c:pt idx="3">
                  <c:v>191.72360277593668</c:v>
                </c:pt>
              </c:numCache>
            </c:numRef>
          </c:xVal>
          <c:yVal>
            <c:numRef>
              <c:f>'P-h chart data '!$Q$8:$Q$108</c:f>
              <c:numCache>
                <c:ptCount val="101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</c:numCache>
            </c:numRef>
          </c:yVal>
          <c:smooth val="1"/>
        </c:ser>
        <c:ser>
          <c:idx val="7"/>
          <c:order val="4"/>
          <c:tx>
            <c:v>v = 0.01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'!$R$8:$R$108</c:f>
              <c:numCache>
                <c:ptCount val="101"/>
                <c:pt idx="0">
                  <c:v>-247.90230516708056</c:v>
                </c:pt>
                <c:pt idx="1">
                  <c:v>-210.46127364692651</c:v>
                </c:pt>
                <c:pt idx="2">
                  <c:v>-165.14295936031579</c:v>
                </c:pt>
                <c:pt idx="3">
                  <c:v>-93.01555305064431</c:v>
                </c:pt>
                <c:pt idx="4">
                  <c:v>-61.08677773427772</c:v>
                </c:pt>
                <c:pt idx="5">
                  <c:v>-30.784889563420208</c:v>
                </c:pt>
                <c:pt idx="6">
                  <c:v>32.57873224286268</c:v>
                </c:pt>
                <c:pt idx="7">
                  <c:v>110.39581228516084</c:v>
                </c:pt>
                <c:pt idx="8">
                  <c:v>198.33459505720185</c:v>
                </c:pt>
              </c:numCache>
            </c:numRef>
          </c:xVal>
          <c:yVal>
            <c:numRef>
              <c:f>'P-h chart data '!$S$8:$S$108</c:f>
              <c:numCache>
                <c:ptCount val="101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v>v = 0.00311 m3/kg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'!$T$8:$T$89</c:f>
              <c:numCache>
                <c:ptCount val="82"/>
                <c:pt idx="0">
                  <c:v>-260.9939602150862</c:v>
                </c:pt>
                <c:pt idx="1">
                  <c:v>-240.36882150203198</c:v>
                </c:pt>
                <c:pt idx="2">
                  <c:v>-220.70686243751643</c:v>
                </c:pt>
                <c:pt idx="3">
                  <c:v>-195.75341337550446</c:v>
                </c:pt>
                <c:pt idx="4">
                  <c:v>-186.1832590602771</c:v>
                </c:pt>
                <c:pt idx="5">
                  <c:v>-177.66888804067946</c:v>
                </c:pt>
                <c:pt idx="6">
                  <c:v>-162.7555169638907</c:v>
                </c:pt>
                <c:pt idx="7">
                  <c:v>-149.73244535490286</c:v>
                </c:pt>
                <c:pt idx="8">
                  <c:v>-117.07772113779174</c:v>
                </c:pt>
                <c:pt idx="9">
                  <c:v>-107.55135483826488</c:v>
                </c:pt>
                <c:pt idx="10">
                  <c:v>-98.49236464902928</c:v>
                </c:pt>
                <c:pt idx="11">
                  <c:v>-89.82472128135315</c:v>
                </c:pt>
                <c:pt idx="12">
                  <c:v>-81.49054196569101</c:v>
                </c:pt>
                <c:pt idx="13">
                  <c:v>-73.44460939194688</c:v>
                </c:pt>
                <c:pt idx="14">
                  <c:v>-65.65083888894694</c:v>
                </c:pt>
                <c:pt idx="15">
                  <c:v>-58.079912234845736</c:v>
                </c:pt>
                <c:pt idx="16">
                  <c:v>-50.70764105368599</c:v>
                </c:pt>
                <c:pt idx="17">
                  <c:v>-43.513803455439536</c:v>
                </c:pt>
                <c:pt idx="18">
                  <c:v>-36.48129736911807</c:v>
                </c:pt>
                <c:pt idx="19">
                  <c:v>-29.5955115963959</c:v>
                </c:pt>
                <c:pt idx="20">
                  <c:v>-22.84385010897923</c:v>
                </c:pt>
                <c:pt idx="21">
                  <c:v>-16.215366467561267</c:v>
                </c:pt>
                <c:pt idx="22">
                  <c:v>-9.70047884526715</c:v>
                </c:pt>
                <c:pt idx="23">
                  <c:v>-3.2907450295193263</c:v>
                </c:pt>
                <c:pt idx="24">
                  <c:v>3.021317279919111</c:v>
                </c:pt>
                <c:pt idx="25">
                  <c:v>9.242375503721211</c:v>
                </c:pt>
                <c:pt idx="26">
                  <c:v>15.378400355466887</c:v>
                </c:pt>
                <c:pt idx="27">
                  <c:v>21.434762971340692</c:v>
                </c:pt>
                <c:pt idx="28">
                  <c:v>27.41631538588728</c:v>
                </c:pt>
                <c:pt idx="29">
                  <c:v>33.32745770325346</c:v>
                </c:pt>
                <c:pt idx="30">
                  <c:v>39.17219454741717</c:v>
                </c:pt>
                <c:pt idx="31">
                  <c:v>44.95418280379996</c:v>
                </c:pt>
                <c:pt idx="32">
                  <c:v>50.67677223413526</c:v>
                </c:pt>
                <c:pt idx="33">
                  <c:v>56.343040218626705</c:v>
                </c:pt>
                <c:pt idx="34">
                  <c:v>62.33967395505532</c:v>
                </c:pt>
                <c:pt idx="35">
                  <c:v>68.68547377612212</c:v>
                </c:pt>
                <c:pt idx="36">
                  <c:v>75.10727988054745</c:v>
                </c:pt>
                <c:pt idx="37">
                  <c:v>81.60494379995919</c:v>
                </c:pt>
                <c:pt idx="38">
                  <c:v>88.17830578701604</c:v>
                </c:pt>
                <c:pt idx="39">
                  <c:v>94.82719496007499</c:v>
                </c:pt>
                <c:pt idx="40">
                  <c:v>101.55142944519561</c:v>
                </c:pt>
                <c:pt idx="41">
                  <c:v>108.31517731642273</c:v>
                </c:pt>
                <c:pt idx="42">
                  <c:v>115.18130848531949</c:v>
                </c:pt>
                <c:pt idx="43">
                  <c:v>122.12161952455945</c:v>
                </c:pt>
                <c:pt idx="44">
                  <c:v>129.13587835118227</c:v>
                </c:pt>
                <c:pt idx="45">
                  <c:v>136.22384302398757</c:v>
                </c:pt>
                <c:pt idx="46">
                  <c:v>143.38526187617228</c:v>
                </c:pt>
                <c:pt idx="47">
                  <c:v>150.61987364533613</c:v>
                </c:pt>
              </c:numCache>
            </c:numRef>
          </c:xVal>
          <c:yVal>
            <c:numRef>
              <c:f>'P-h chart data '!$U$8:$U$89</c:f>
              <c:numCache>
                <c:ptCount val="82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yVal>
          <c:smooth val="1"/>
        </c:ser>
        <c:ser>
          <c:idx val="9"/>
          <c:order val="6"/>
          <c:tx>
            <c:v>v = 0.002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'!$V$8:$V$89</c:f>
              <c:numCache>
                <c:ptCount val="82"/>
                <c:pt idx="0">
                  <c:v>-262.2158480195668</c:v>
                </c:pt>
                <c:pt idx="1">
                  <c:v>-243.16019263517512</c:v>
                </c:pt>
                <c:pt idx="2">
                  <c:v>-225.89282672472186</c:v>
                </c:pt>
                <c:pt idx="3">
                  <c:v>-205.3422803391581</c:v>
                </c:pt>
                <c:pt idx="4">
                  <c:v>-197.85893065070368</c:v>
                </c:pt>
                <c:pt idx="5">
                  <c:v>-191.37806123189029</c:v>
                </c:pt>
                <c:pt idx="6">
                  <c:v>-180.40764090948102</c:v>
                </c:pt>
                <c:pt idx="7">
                  <c:v>-171.1994873589034</c:v>
                </c:pt>
                <c:pt idx="8">
                  <c:v>-149.46287267621278</c:v>
                </c:pt>
                <c:pt idx="9">
                  <c:v>-143.44638659554295</c:v>
                </c:pt>
                <c:pt idx="10">
                  <c:v>-137.8470983603069</c:v>
                </c:pt>
                <c:pt idx="11">
                  <c:v>-132.59491133018892</c:v>
                </c:pt>
                <c:pt idx="12">
                  <c:v>-127.63674919592819</c:v>
                </c:pt>
                <c:pt idx="13">
                  <c:v>-122.9313633735442</c:v>
                </c:pt>
                <c:pt idx="14">
                  <c:v>-118.44599837161269</c:v>
                </c:pt>
                <c:pt idx="15">
                  <c:v>-114.15416619735593</c:v>
                </c:pt>
                <c:pt idx="16">
                  <c:v>-110.03411220893405</c:v>
                </c:pt>
                <c:pt idx="17">
                  <c:v>-106.06772814707122</c:v>
                </c:pt>
                <c:pt idx="18">
                  <c:v>-102.23976356271552</c:v>
                </c:pt>
                <c:pt idx="19">
                  <c:v>-98.53724181829818</c:v>
                </c:pt>
                <c:pt idx="20">
                  <c:v>-94.9490196921437</c:v>
                </c:pt>
                <c:pt idx="21">
                  <c:v>-88.07811880289383</c:v>
                </c:pt>
                <c:pt idx="22">
                  <c:v>-81.5634888071001</c:v>
                </c:pt>
                <c:pt idx="23">
                  <c:v>-75.35561757974152</c:v>
                </c:pt>
                <c:pt idx="24">
                  <c:v>-69.41510873195152</c:v>
                </c:pt>
                <c:pt idx="25">
                  <c:v>-63.71004435698108</c:v>
                </c:pt>
                <c:pt idx="26">
                  <c:v>-58.21416402758452</c:v>
                </c:pt>
                <c:pt idx="27">
                  <c:v>-52.905572534250254</c:v>
                </c:pt>
                <c:pt idx="28">
                  <c:v>-47.765800974591905</c:v>
                </c:pt>
                <c:pt idx="29">
                  <c:v>-42.779110435403176</c:v>
                </c:pt>
                <c:pt idx="30">
                  <c:v>-37.9319661939255</c:v>
                </c:pt>
                <c:pt idx="31">
                  <c:v>-33.212634290057224</c:v>
                </c:pt>
                <c:pt idx="32">
                  <c:v>-28.610867549264217</c:v>
                </c:pt>
                <c:pt idx="33">
                  <c:v>-24.11765807809719</c:v>
                </c:pt>
                <c:pt idx="34">
                  <c:v>-19.72503989422067</c:v>
                </c:pt>
                <c:pt idx="35">
                  <c:v>-15.425929878729523</c:v>
                </c:pt>
                <c:pt idx="36">
                  <c:v>-11.213998380638488</c:v>
                </c:pt>
                <c:pt idx="37">
                  <c:v>-7.083563021565</c:v>
                </c:pt>
                <c:pt idx="38">
                  <c:v>-3.029500838503426</c:v>
                </c:pt>
                <c:pt idx="39">
                  <c:v>0.9528249418584224</c:v>
                </c:pt>
                <c:pt idx="40">
                  <c:v>4.867626353130434</c:v>
                </c:pt>
                <c:pt idx="41">
                  <c:v>12.50968407428441</c:v>
                </c:pt>
                <c:pt idx="42">
                  <c:v>18.384637108591832</c:v>
                </c:pt>
                <c:pt idx="43">
                  <c:v>20.777539391276388</c:v>
                </c:pt>
                <c:pt idx="44">
                  <c:v>23.179602547014</c:v>
                </c:pt>
                <c:pt idx="45">
                  <c:v>25.43192853841892</c:v>
                </c:pt>
                <c:pt idx="46">
                  <c:v>27.844704428703952</c:v>
                </c:pt>
                <c:pt idx="47">
                  <c:v>30.266551848889563</c:v>
                </c:pt>
                <c:pt idx="48">
                  <c:v>32.69748317355911</c:v>
                </c:pt>
                <c:pt idx="49">
                  <c:v>35.13751063695638</c:v>
                </c:pt>
                <c:pt idx="50">
                  <c:v>37.5866463324379</c:v>
                </c:pt>
                <c:pt idx="51">
                  <c:v>40.04490221192354</c:v>
                </c:pt>
                <c:pt idx="52">
                  <c:v>42.512290085352916</c:v>
                </c:pt>
                <c:pt idx="53">
                  <c:v>44.988821620140605</c:v>
                </c:pt>
                <c:pt idx="54">
                  <c:v>47.474508340633975</c:v>
                </c:pt>
                <c:pt idx="55">
                  <c:v>49.969361627572596</c:v>
                </c:pt>
                <c:pt idx="56">
                  <c:v>52.4733927175481</c:v>
                </c:pt>
                <c:pt idx="57">
                  <c:v>54.98661270246762</c:v>
                </c:pt>
                <c:pt idx="58">
                  <c:v>57.50903252901651</c:v>
                </c:pt>
                <c:pt idx="59">
                  <c:v>60.040662998124326</c:v>
                </c:pt>
                <c:pt idx="60">
                  <c:v>62.581514764432136</c:v>
                </c:pt>
                <c:pt idx="61">
                  <c:v>65.13159833575936</c:v>
                </c:pt>
                <c:pt idx="62">
                  <c:v>67.69092407257683</c:v>
                </c:pt>
                <c:pt idx="63">
                  <c:v>70.25950218747329</c:v>
                </c:pt>
                <c:pt idx="64">
                  <c:v>72.83734274463535</c:v>
                </c:pt>
                <c:pt idx="65">
                  <c:v>75.42445565931538</c:v>
                </c:pt>
                <c:pt idx="66">
                  <c:v>78.02085069731099</c:v>
                </c:pt>
                <c:pt idx="67">
                  <c:v>80.62653747444418</c:v>
                </c:pt>
                <c:pt idx="68">
                  <c:v>83.24152545603575</c:v>
                </c:pt>
                <c:pt idx="69">
                  <c:v>85.86582395639005</c:v>
                </c:pt>
                <c:pt idx="70">
                  <c:v>88.49944213827611</c:v>
                </c:pt>
                <c:pt idx="71">
                  <c:v>91.1423890124109</c:v>
                </c:pt>
                <c:pt idx="72">
                  <c:v>93.7946734369427</c:v>
                </c:pt>
                <c:pt idx="73">
                  <c:v>96.45630411694239</c:v>
                </c:pt>
                <c:pt idx="74">
                  <c:v>99.12728960388645</c:v>
                </c:pt>
                <c:pt idx="75">
                  <c:v>101.80763829515155</c:v>
                </c:pt>
                <c:pt idx="76">
                  <c:v>104.49735843350089</c:v>
                </c:pt>
                <c:pt idx="77">
                  <c:v>107.19645810657998</c:v>
                </c:pt>
                <c:pt idx="78">
                  <c:v>109.90494524640971</c:v>
                </c:pt>
                <c:pt idx="79">
                  <c:v>112.62282762888246</c:v>
                </c:pt>
                <c:pt idx="80">
                  <c:v>115.3501128732589</c:v>
                </c:pt>
                <c:pt idx="81">
                  <c:v>118.08680844166409</c:v>
                </c:pt>
              </c:numCache>
            </c:numRef>
          </c:xVal>
          <c:yVal>
            <c:numRef>
              <c:f>'P-h chart data '!$W$8:$W$89</c:f>
              <c:numCache>
                <c:ptCount val="82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  <c:pt idx="46">
                  <c:v>42</c:v>
                </c:pt>
                <c:pt idx="47">
                  <c:v>44</c:v>
                </c:pt>
                <c:pt idx="48">
                  <c:v>46</c:v>
                </c:pt>
                <c:pt idx="49">
                  <c:v>48</c:v>
                </c:pt>
                <c:pt idx="50">
                  <c:v>50</c:v>
                </c:pt>
                <c:pt idx="51">
                  <c:v>52</c:v>
                </c:pt>
                <c:pt idx="52">
                  <c:v>54</c:v>
                </c:pt>
                <c:pt idx="53">
                  <c:v>56</c:v>
                </c:pt>
                <c:pt idx="54">
                  <c:v>58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66</c:v>
                </c:pt>
                <c:pt idx="59">
                  <c:v>68</c:v>
                </c:pt>
                <c:pt idx="60">
                  <c:v>70</c:v>
                </c:pt>
                <c:pt idx="61">
                  <c:v>72</c:v>
                </c:pt>
                <c:pt idx="62">
                  <c:v>74</c:v>
                </c:pt>
                <c:pt idx="63">
                  <c:v>76</c:v>
                </c:pt>
                <c:pt idx="64">
                  <c:v>78</c:v>
                </c:pt>
                <c:pt idx="65">
                  <c:v>80</c:v>
                </c:pt>
                <c:pt idx="66">
                  <c:v>82</c:v>
                </c:pt>
                <c:pt idx="67">
                  <c:v>84</c:v>
                </c:pt>
                <c:pt idx="68">
                  <c:v>86</c:v>
                </c:pt>
                <c:pt idx="69">
                  <c:v>88</c:v>
                </c:pt>
                <c:pt idx="70">
                  <c:v>90</c:v>
                </c:pt>
                <c:pt idx="71">
                  <c:v>92</c:v>
                </c:pt>
                <c:pt idx="72">
                  <c:v>94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102</c:v>
                </c:pt>
                <c:pt idx="77">
                  <c:v>104</c:v>
                </c:pt>
                <c:pt idx="78">
                  <c:v>106</c:v>
                </c:pt>
                <c:pt idx="79">
                  <c:v>108</c:v>
                </c:pt>
                <c:pt idx="80">
                  <c:v>110</c:v>
                </c:pt>
                <c:pt idx="81">
                  <c:v>112</c:v>
                </c:pt>
              </c:numCache>
            </c:numRef>
          </c:yVal>
          <c:smooth val="1"/>
        </c:ser>
        <c:ser>
          <c:idx val="10"/>
          <c:order val="7"/>
          <c:tx>
            <c:v>h = 1000kJ/kg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'!$AG$8:$AG$53</c:f>
              <c:numCache>
                <c:ptCount val="4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</c:numCache>
            </c:numRef>
          </c:xVal>
          <c:yVal>
            <c:numRef>
              <c:f>'P-h chart data 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8"/>
          <c:tx>
            <c:v>h = 2600 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'!$AI$8:$AI$41</c:f>
              <c:numCache>
                <c:ptCount val="34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numCache>
            </c:numRef>
          </c:xVal>
          <c:yVal>
            <c:numRef>
              <c:f>'P-h chart data 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9"/>
          <c:tx>
            <c:v>h = 3000 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'!$AK$8:$AK$53</c:f>
              <c:numCache>
                <c:ptCount val="4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</c:numCache>
            </c:numRef>
          </c:xVal>
          <c:yVal>
            <c:numRef>
              <c:f>'P-h chart data 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10"/>
          <c:tx>
            <c:v>h = 3600 kJ/kg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'!$AM$8:$AM$53</c:f>
              <c:numCache>
                <c:ptCount val="4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</c:numCache>
            </c:numRef>
          </c:xVal>
          <c:yVal>
            <c:numRef>
              <c:f>'P-h chart data 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1"/>
          <c:tx>
            <c:v>q = 0.25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'!$Y$8:$Y$108</c:f>
              <c:numCache>
                <c:ptCount val="101"/>
                <c:pt idx="0">
                  <c:v>-219.51538709977095</c:v>
                </c:pt>
                <c:pt idx="1">
                  <c:v>-180.17789647880622</c:v>
                </c:pt>
                <c:pt idx="2">
                  <c:v>-164.45065584895363</c:v>
                </c:pt>
                <c:pt idx="3">
                  <c:v>-153.6228587405452</c:v>
                </c:pt>
                <c:pt idx="4">
                  <c:v>-145.1258356812265</c:v>
                </c:pt>
                <c:pt idx="5">
                  <c:v>-138.02568870185505</c:v>
                </c:pt>
                <c:pt idx="6">
                  <c:v>-131.86824311629078</c:v>
                </c:pt>
                <c:pt idx="7">
                  <c:v>-126.39541469140096</c:v>
                </c:pt>
                <c:pt idx="8">
                  <c:v>-121.44529719307317</c:v>
                </c:pt>
                <c:pt idx="9">
                  <c:v>-116.90907236182856</c:v>
                </c:pt>
                <c:pt idx="10">
                  <c:v>-112.70977914026912</c:v>
                </c:pt>
                <c:pt idx="11">
                  <c:v>-108.79080677246182</c:v>
                </c:pt>
                <c:pt idx="12">
                  <c:v>-105.10919239564329</c:v>
                </c:pt>
                <c:pt idx="13">
                  <c:v>-101.63149012901134</c:v>
                </c:pt>
                <c:pt idx="14">
                  <c:v>-98.3311062451769</c:v>
                </c:pt>
                <c:pt idx="15">
                  <c:v>-95.18651417580918</c:v>
                </c:pt>
                <c:pt idx="16">
                  <c:v>-92.18002046448304</c:v>
                </c:pt>
                <c:pt idx="17">
                  <c:v>-89.29688831870656</c:v>
                </c:pt>
                <c:pt idx="18">
                  <c:v>-86.52470049891718</c:v>
                </c:pt>
                <c:pt idx="19">
                  <c:v>-83.85288670532839</c:v>
                </c:pt>
                <c:pt idx="20">
                  <c:v>-81.27236668252054</c:v>
                </c:pt>
                <c:pt idx="21">
                  <c:v>-78.77527641240145</c:v>
                </c:pt>
                <c:pt idx="22">
                  <c:v>-76.35475506362137</c:v>
                </c:pt>
                <c:pt idx="23">
                  <c:v>-74.00477709797045</c:v>
                </c:pt>
                <c:pt idx="24">
                  <c:v>-71.72001843575987</c:v>
                </c:pt>
                <c:pt idx="25">
                  <c:v>-69.49574865318039</c:v>
                </c:pt>
                <c:pt idx="26">
                  <c:v>-67.32774331824177</c:v>
                </c:pt>
                <c:pt idx="27">
                  <c:v>-65.2122120789391</c:v>
                </c:pt>
                <c:pt idx="28">
                  <c:v>-63.14573919788257</c:v>
                </c:pt>
                <c:pt idx="29">
                  <c:v>-61.12523401339063</c:v>
                </c:pt>
                <c:pt idx="30">
                  <c:v>-59.14788938547086</c:v>
                </c:pt>
                <c:pt idx="31">
                  <c:v>-57.21114661617091</c:v>
                </c:pt>
                <c:pt idx="32">
                  <c:v>-55.312665658368445</c:v>
                </c:pt>
                <c:pt idx="33">
                  <c:v>-53.4502996740232</c:v>
                </c:pt>
                <c:pt idx="34">
                  <c:v>-51.62207319254466</c:v>
                </c:pt>
                <c:pt idx="35">
                  <c:v>-49.82616326683537</c:v>
                </c:pt>
                <c:pt idx="36">
                  <c:v>-48.06088313930701</c:v>
                </c:pt>
                <c:pt idx="37">
                  <c:v>-46.32466802044915</c:v>
                </c:pt>
                <c:pt idx="38">
                  <c:v>-44.61606265412442</c:v>
                </c:pt>
                <c:pt idx="39">
                  <c:v>-42.93371040085552</c:v>
                </c:pt>
                <c:pt idx="40">
                  <c:v>-41.27634361625735</c:v>
                </c:pt>
                <c:pt idx="41">
                  <c:v>-39.64277513880685</c:v>
                </c:pt>
                <c:pt idx="42">
                  <c:v>-38.03189073124799</c:v>
                </c:pt>
                <c:pt idx="43">
                  <c:v>-36.442642344499426</c:v>
                </c:pt>
                <c:pt idx="44">
                  <c:v>-34.87404209310017</c:v>
                </c:pt>
                <c:pt idx="45">
                  <c:v>-33.3251568478403</c:v>
                </c:pt>
                <c:pt idx="46">
                  <c:v>-31.795103364976907</c:v>
                </c:pt>
                <c:pt idx="47">
                  <c:v>-30.283043882845746</c:v>
                </c:pt>
                <c:pt idx="48">
                  <c:v>-28.788182126195217</c:v>
                </c:pt>
                <c:pt idx="49">
                  <c:v>-27.3097596665018</c:v>
                </c:pt>
                <c:pt idx="50">
                  <c:v>-25.84705259317096</c:v>
                </c:pt>
                <c:pt idx="51">
                  <c:v>-24.399368456084545</c:v>
                </c:pt>
                <c:pt idx="52">
                  <c:v>-22.96604344460032</c:v>
                </c:pt>
                <c:pt idx="53">
                  <c:v>-21.546439771991583</c:v>
                </c:pt>
                <c:pt idx="54">
                  <c:v>-20.13994323753063</c:v>
                </c:pt>
                <c:pt idx="55">
                  <c:v>-18.74596094107154</c:v>
                </c:pt>
                <c:pt idx="56">
                  <c:v>-17.36391912713399</c:v>
                </c:pt>
                <c:pt idx="57">
                  <c:v>-15.993261137185721</c:v>
                </c:pt>
                <c:pt idx="58">
                  <c:v>-14.63344545011896</c:v>
                </c:pt>
                <c:pt idx="59">
                  <c:v>-13.283943791812039</c:v>
                </c:pt>
                <c:pt idx="60">
                  <c:v>-11.944239295199313</c:v>
                </c:pt>
                <c:pt idx="61">
                  <c:v>-10.613824692441355</c:v>
                </c:pt>
                <c:pt idx="62">
                  <c:v>-9.292200520552575</c:v>
                </c:pt>
                <c:pt idx="63">
                  <c:v>-7.978873321212941</c:v>
                </c:pt>
                <c:pt idx="64">
                  <c:v>-6.673353814406375</c:v>
                </c:pt>
                <c:pt idx="65">
                  <c:v>-5.375155023905845</c:v>
                </c:pt>
                <c:pt idx="66">
                  <c:v>-4.083790330433239</c:v>
                </c:pt>
                <c:pt idx="67">
                  <c:v>-2.7987714253771094</c:v>
                </c:pt>
                <c:pt idx="68">
                  <c:v>-1.5196061341375273</c:v>
                </c:pt>
                <c:pt idx="69">
                  <c:v>-0.2457960732844691</c:v>
                </c:pt>
                <c:pt idx="70">
                  <c:v>1.023165900570966</c:v>
                </c:pt>
                <c:pt idx="71">
                  <c:v>2.287798500265808</c:v>
                </c:pt>
                <c:pt idx="72">
                  <c:v>3.5486351362474746</c:v>
                </c:pt>
                <c:pt idx="73">
                  <c:v>4.806227436837589</c:v>
                </c:pt>
                <c:pt idx="74">
                  <c:v>6.061149250938106</c:v>
                </c:pt>
                <c:pt idx="75">
                  <c:v>7.314001245484796</c:v>
                </c:pt>
                <c:pt idx="76">
                  <c:v>8.565416238689107</c:v>
                </c:pt>
                <c:pt idx="77">
                  <c:v>9.816065448016051</c:v>
                </c:pt>
                <c:pt idx="78">
                  <c:v>11.066665882368486</c:v>
                </c:pt>
                <c:pt idx="79">
                  <c:v>12.317989176028513</c:v>
                </c:pt>
                <c:pt idx="80">
                  <c:v>13.5708722547281</c:v>
                </c:pt>
                <c:pt idx="81">
                  <c:v>14.82623035244593</c:v>
                </c:pt>
                <c:pt idx="82">
                  <c:v>16.085073077323315</c:v>
                </c:pt>
                <c:pt idx="83">
                  <c:v>17.348524481122787</c:v>
                </c:pt>
                <c:pt idx="84">
                  <c:v>18.617848457860532</c:v>
                </c:pt>
                <c:pt idx="85">
                  <c:v>19.894481345998962</c:v>
                </c:pt>
                <c:pt idx="86">
                  <c:v>21.180074437683334</c:v>
                </c:pt>
                <c:pt idx="87">
                  <c:v>22.476550382218992</c:v>
                </c:pt>
                <c:pt idx="88">
                  <c:v>23.78617951420511</c:v>
                </c:pt>
                <c:pt idx="89">
                  <c:v>25.111685492729276</c:v>
                </c:pt>
                <c:pt idx="90">
                  <c:v>26.456395353184874</c:v>
                </c:pt>
                <c:pt idx="91">
                  <c:v>27.824459223822494</c:v>
                </c:pt>
                <c:pt idx="92">
                  <c:v>29.221183902866375</c:v>
                </c:pt>
                <c:pt idx="93">
                  <c:v>30.65356200779882</c:v>
                </c:pt>
                <c:pt idx="94">
                  <c:v>32.13115829567555</c:v>
                </c:pt>
                <c:pt idx="95">
                  <c:v>33.66770109497487</c:v>
                </c:pt>
                <c:pt idx="96">
                  <c:v>35.28421614831479</c:v>
                </c:pt>
                <c:pt idx="97">
                  <c:v>37.01605189428871</c:v>
                </c:pt>
                <c:pt idx="98">
                  <c:v>38.932091830362765</c:v>
                </c:pt>
                <c:pt idx="99">
                  <c:v>41.21017551757571</c:v>
                </c:pt>
                <c:pt idx="100">
                  <c:v>44.836255251111616</c:v>
                </c:pt>
              </c:numCache>
            </c:numRef>
          </c:xVal>
          <c:yVal>
            <c:numRef>
              <c:f>'P-h chart data '!$Z$8:$Z$108</c:f>
              <c:numCache>
                <c:ptCount val="101"/>
                <c:pt idx="0">
                  <c:v>0.05</c:v>
                </c:pt>
                <c:pt idx="1">
                  <c:v>0.4135</c:v>
                </c:pt>
                <c:pt idx="2">
                  <c:v>0.7769999999999999</c:v>
                </c:pt>
                <c:pt idx="3">
                  <c:v>1.1404999999999998</c:v>
                </c:pt>
                <c:pt idx="4">
                  <c:v>1.5039999999999998</c:v>
                </c:pt>
                <c:pt idx="5">
                  <c:v>1.8674999999999997</c:v>
                </c:pt>
                <c:pt idx="6">
                  <c:v>2.231</c:v>
                </c:pt>
                <c:pt idx="7">
                  <c:v>2.5945</c:v>
                </c:pt>
                <c:pt idx="8">
                  <c:v>2.958</c:v>
                </c:pt>
                <c:pt idx="9">
                  <c:v>3.3215000000000003</c:v>
                </c:pt>
                <c:pt idx="10">
                  <c:v>3.6850000000000005</c:v>
                </c:pt>
                <c:pt idx="11">
                  <c:v>4.048500000000001</c:v>
                </c:pt>
                <c:pt idx="12">
                  <c:v>4.412000000000001</c:v>
                </c:pt>
                <c:pt idx="13">
                  <c:v>4.775500000000001</c:v>
                </c:pt>
                <c:pt idx="14">
                  <c:v>5.139000000000001</c:v>
                </c:pt>
                <c:pt idx="15">
                  <c:v>5.502500000000001</c:v>
                </c:pt>
                <c:pt idx="16">
                  <c:v>5.866000000000001</c:v>
                </c:pt>
                <c:pt idx="17">
                  <c:v>6.229500000000002</c:v>
                </c:pt>
                <c:pt idx="18">
                  <c:v>6.593000000000002</c:v>
                </c:pt>
                <c:pt idx="19">
                  <c:v>6.956500000000002</c:v>
                </c:pt>
                <c:pt idx="20">
                  <c:v>7.320000000000002</c:v>
                </c:pt>
                <c:pt idx="21">
                  <c:v>7.683500000000002</c:v>
                </c:pt>
                <c:pt idx="22">
                  <c:v>8.047000000000002</c:v>
                </c:pt>
                <c:pt idx="23">
                  <c:v>8.410500000000003</c:v>
                </c:pt>
                <c:pt idx="24">
                  <c:v>8.774000000000003</c:v>
                </c:pt>
                <c:pt idx="25">
                  <c:v>9.137500000000003</c:v>
                </c:pt>
                <c:pt idx="26">
                  <c:v>9.501000000000003</c:v>
                </c:pt>
                <c:pt idx="27">
                  <c:v>9.864500000000003</c:v>
                </c:pt>
                <c:pt idx="28">
                  <c:v>10.228000000000003</c:v>
                </c:pt>
                <c:pt idx="29">
                  <c:v>10.591500000000003</c:v>
                </c:pt>
                <c:pt idx="30">
                  <c:v>10.955000000000004</c:v>
                </c:pt>
                <c:pt idx="31">
                  <c:v>11.318500000000004</c:v>
                </c:pt>
                <c:pt idx="32">
                  <c:v>11.682000000000004</c:v>
                </c:pt>
                <c:pt idx="33">
                  <c:v>12.045500000000004</c:v>
                </c:pt>
                <c:pt idx="34">
                  <c:v>12.409000000000004</c:v>
                </c:pt>
                <c:pt idx="35">
                  <c:v>12.772500000000004</c:v>
                </c:pt>
                <c:pt idx="36">
                  <c:v>13.136000000000005</c:v>
                </c:pt>
                <c:pt idx="37">
                  <c:v>13.499500000000005</c:v>
                </c:pt>
                <c:pt idx="38">
                  <c:v>13.863000000000005</c:v>
                </c:pt>
                <c:pt idx="39">
                  <c:v>14.226500000000005</c:v>
                </c:pt>
                <c:pt idx="40">
                  <c:v>14.590000000000005</c:v>
                </c:pt>
                <c:pt idx="41">
                  <c:v>14.953500000000005</c:v>
                </c:pt>
                <c:pt idx="42">
                  <c:v>15.317000000000005</c:v>
                </c:pt>
                <c:pt idx="43">
                  <c:v>15.680500000000006</c:v>
                </c:pt>
                <c:pt idx="44">
                  <c:v>16.044000000000004</c:v>
                </c:pt>
                <c:pt idx="45">
                  <c:v>16.407500000000002</c:v>
                </c:pt>
                <c:pt idx="46">
                  <c:v>16.771</c:v>
                </c:pt>
                <c:pt idx="47">
                  <c:v>17.1345</c:v>
                </c:pt>
                <c:pt idx="48">
                  <c:v>17.497999999999998</c:v>
                </c:pt>
                <c:pt idx="49">
                  <c:v>17.861499999999996</c:v>
                </c:pt>
                <c:pt idx="50">
                  <c:v>18.224999999999994</c:v>
                </c:pt>
                <c:pt idx="51">
                  <c:v>18.588499999999993</c:v>
                </c:pt>
                <c:pt idx="52">
                  <c:v>18.95199999999999</c:v>
                </c:pt>
                <c:pt idx="53">
                  <c:v>19.31549999999999</c:v>
                </c:pt>
                <c:pt idx="54">
                  <c:v>19.678999999999988</c:v>
                </c:pt>
                <c:pt idx="55">
                  <c:v>20.042499999999986</c:v>
                </c:pt>
                <c:pt idx="56">
                  <c:v>20.405999999999985</c:v>
                </c:pt>
                <c:pt idx="57">
                  <c:v>20.769499999999983</c:v>
                </c:pt>
                <c:pt idx="58">
                  <c:v>21.13299999999998</c:v>
                </c:pt>
                <c:pt idx="59">
                  <c:v>21.49649999999998</c:v>
                </c:pt>
                <c:pt idx="60">
                  <c:v>21.859999999999978</c:v>
                </c:pt>
                <c:pt idx="61">
                  <c:v>22.223499999999976</c:v>
                </c:pt>
                <c:pt idx="62">
                  <c:v>22.586999999999975</c:v>
                </c:pt>
                <c:pt idx="63">
                  <c:v>22.950499999999973</c:v>
                </c:pt>
                <c:pt idx="64">
                  <c:v>23.31399999999997</c:v>
                </c:pt>
                <c:pt idx="65">
                  <c:v>23.67749999999997</c:v>
                </c:pt>
                <c:pt idx="66">
                  <c:v>24.04099999999997</c:v>
                </c:pt>
                <c:pt idx="67">
                  <c:v>24.404499999999967</c:v>
                </c:pt>
                <c:pt idx="68">
                  <c:v>24.767999999999965</c:v>
                </c:pt>
                <c:pt idx="69">
                  <c:v>25.131499999999964</c:v>
                </c:pt>
                <c:pt idx="70">
                  <c:v>25.494999999999962</c:v>
                </c:pt>
                <c:pt idx="71">
                  <c:v>25.85849999999996</c:v>
                </c:pt>
                <c:pt idx="72">
                  <c:v>26.22199999999996</c:v>
                </c:pt>
                <c:pt idx="73">
                  <c:v>26.585499999999957</c:v>
                </c:pt>
                <c:pt idx="74">
                  <c:v>26.948999999999955</c:v>
                </c:pt>
                <c:pt idx="75">
                  <c:v>27.312499999999954</c:v>
                </c:pt>
                <c:pt idx="76">
                  <c:v>27.675999999999952</c:v>
                </c:pt>
                <c:pt idx="77">
                  <c:v>28.03949999999995</c:v>
                </c:pt>
                <c:pt idx="78">
                  <c:v>28.40299999999995</c:v>
                </c:pt>
                <c:pt idx="79">
                  <c:v>28.766499999999947</c:v>
                </c:pt>
                <c:pt idx="80">
                  <c:v>29.129999999999946</c:v>
                </c:pt>
                <c:pt idx="81">
                  <c:v>29.493499999999944</c:v>
                </c:pt>
                <c:pt idx="82">
                  <c:v>29.856999999999942</c:v>
                </c:pt>
                <c:pt idx="83">
                  <c:v>30.22049999999994</c:v>
                </c:pt>
                <c:pt idx="84">
                  <c:v>30.58399999999994</c:v>
                </c:pt>
                <c:pt idx="85">
                  <c:v>30.947499999999938</c:v>
                </c:pt>
                <c:pt idx="86">
                  <c:v>31.310999999999936</c:v>
                </c:pt>
                <c:pt idx="87">
                  <c:v>31.674499999999934</c:v>
                </c:pt>
                <c:pt idx="88">
                  <c:v>32.03799999999993</c:v>
                </c:pt>
                <c:pt idx="89">
                  <c:v>32.401499999999935</c:v>
                </c:pt>
                <c:pt idx="90">
                  <c:v>32.76499999999994</c:v>
                </c:pt>
                <c:pt idx="91">
                  <c:v>33.12849999999994</c:v>
                </c:pt>
                <c:pt idx="92">
                  <c:v>33.49199999999994</c:v>
                </c:pt>
                <c:pt idx="93">
                  <c:v>33.85549999999994</c:v>
                </c:pt>
                <c:pt idx="94">
                  <c:v>34.218999999999944</c:v>
                </c:pt>
                <c:pt idx="95">
                  <c:v>34.582499999999946</c:v>
                </c:pt>
                <c:pt idx="96">
                  <c:v>34.94599999999995</c:v>
                </c:pt>
                <c:pt idx="97">
                  <c:v>35.30949999999995</c:v>
                </c:pt>
                <c:pt idx="98">
                  <c:v>35.67299999999995</c:v>
                </c:pt>
                <c:pt idx="99">
                  <c:v>36.036499999999954</c:v>
                </c:pt>
                <c:pt idx="100">
                  <c:v>36.399999999999956</c:v>
                </c:pt>
              </c:numCache>
            </c:numRef>
          </c:yVal>
          <c:smooth val="1"/>
        </c:ser>
        <c:ser>
          <c:idx val="15"/>
          <c:order val="12"/>
          <c:tx>
            <c:v>q = 0.5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xVal>
            <c:numRef>
              <c:f>'P-h chart data '!$AA$8:$AA$108</c:f>
              <c:numCache>
                <c:ptCount val="101"/>
                <c:pt idx="0">
                  <c:v>-164.51226704403803</c:v>
                </c:pt>
                <c:pt idx="1">
                  <c:v>-128.9676974975808</c:v>
                </c:pt>
                <c:pt idx="2">
                  <c:v>-114.8229608383525</c:v>
                </c:pt>
                <c:pt idx="3">
                  <c:v>-105.12766619150241</c:v>
                </c:pt>
                <c:pt idx="4">
                  <c:v>-97.55038609884957</c:v>
                </c:pt>
                <c:pt idx="5">
                  <c:v>-91.24303610090814</c:v>
                </c:pt>
                <c:pt idx="6">
                  <c:v>-85.793067563745</c:v>
                </c:pt>
                <c:pt idx="7">
                  <c:v>-80.96601851885718</c:v>
                </c:pt>
                <c:pt idx="8">
                  <c:v>-76.61479316783051</c:v>
                </c:pt>
                <c:pt idx="9">
                  <c:v>-72.64052691658154</c:v>
                </c:pt>
                <c:pt idx="10">
                  <c:v>-68.97330101291736</c:v>
                </c:pt>
                <c:pt idx="11">
                  <c:v>-65.56168872331715</c:v>
                </c:pt>
                <c:pt idx="12">
                  <c:v>-62.36666573094221</c:v>
                </c:pt>
                <c:pt idx="13">
                  <c:v>-59.35785664823715</c:v>
                </c:pt>
                <c:pt idx="14">
                  <c:v>-56.51111353361066</c:v>
                </c:pt>
                <c:pt idx="15">
                  <c:v>-53.80689383612691</c:v>
                </c:pt>
                <c:pt idx="16">
                  <c:v>-51.22913896690491</c:v>
                </c:pt>
                <c:pt idx="17">
                  <c:v>-48.76447782413788</c:v>
                </c:pt>
                <c:pt idx="18">
                  <c:v>-46.40164781436808</c:v>
                </c:pt>
                <c:pt idx="19">
                  <c:v>-44.1310653652544</c:v>
                </c:pt>
                <c:pt idx="20">
                  <c:v>-41.94450160262956</c:v>
                </c:pt>
                <c:pt idx="21">
                  <c:v>-39.834833540109905</c:v>
                </c:pt>
                <c:pt idx="22">
                  <c:v>-37.79585048675549</c:v>
                </c:pt>
                <c:pt idx="23">
                  <c:v>-35.82210149622242</c:v>
                </c:pt>
                <c:pt idx="24">
                  <c:v>-33.90877377157711</c:v>
                </c:pt>
                <c:pt idx="25">
                  <c:v>-32.051594730792736</c:v>
                </c:pt>
                <c:pt idx="26">
                  <c:v>-30.246752376968974</c:v>
                </c:pt>
                <c:pt idx="27">
                  <c:v>-28.4908299869407</c:v>
                </c:pt>
                <c:pt idx="28">
                  <c:v>-26.78075211403336</c:v>
                </c:pt>
                <c:pt idx="29">
                  <c:v>-25.113739614846576</c:v>
                </c:pt>
                <c:pt idx="30">
                  <c:v>-23.487271935681395</c:v>
                </c:pt>
                <c:pt idx="31">
                  <c:v>-21.89905528600123</c:v>
                </c:pt>
                <c:pt idx="32">
                  <c:v>-20.34699562134434</c:v>
                </c:pt>
                <c:pt idx="33">
                  <c:v>-18.829175582574415</c:v>
                </c:pt>
                <c:pt idx="34">
                  <c:v>-17.343834710730352</c:v>
                </c:pt>
                <c:pt idx="35">
                  <c:v>-15.889352390283367</c:v>
                </c:pt>
                <c:pt idx="36">
                  <c:v>-14.464233077921936</c:v>
                </c:pt>
                <c:pt idx="37">
                  <c:v>-13.067093456077272</c:v>
                </c:pt>
                <c:pt idx="38">
                  <c:v>-11.696651215510101</c:v>
                </c:pt>
                <c:pt idx="39">
                  <c:v>-10.351715223215493</c:v>
                </c:pt>
                <c:pt idx="40">
                  <c:v>-9.03117687365776</c:v>
                </c:pt>
                <c:pt idx="41">
                  <c:v>-7.734002455070344</c:v>
                </c:pt>
                <c:pt idx="42">
                  <c:v>-6.459226389980338</c:v>
                </c:pt>
                <c:pt idx="43">
                  <c:v>-5.205945231523585</c:v>
                </c:pt>
                <c:pt idx="44">
                  <c:v>-3.9733123155275742</c:v>
                </c:pt>
                <c:pt idx="45">
                  <c:v>-2.7605329835344308</c:v>
                </c:pt>
                <c:pt idx="46">
                  <c:v>-1.5668603045411869</c:v>
                </c:pt>
                <c:pt idx="47">
                  <c:v>-0.39159123373101984</c:v>
                </c:pt>
                <c:pt idx="48">
                  <c:v>0.7659368447434041</c:v>
                </c:pt>
                <c:pt idx="49">
                  <c:v>1.9063492364900718</c:v>
                </c:pt>
                <c:pt idx="50">
                  <c:v>3.030236756464472</c:v>
                </c:pt>
                <c:pt idx="51">
                  <c:v>4.138158283489488</c:v>
                </c:pt>
                <c:pt idx="52">
                  <c:v>5.230643079318332</c:v>
                </c:pt>
                <c:pt idx="53">
                  <c:v>6.308192898035858</c:v>
                </c:pt>
                <c:pt idx="54">
                  <c:v>7.3712839083384605</c:v>
                </c:pt>
                <c:pt idx="55">
                  <c:v>8.42036844843728</c:v>
                </c:pt>
                <c:pt idx="56">
                  <c:v>9.45587663092658</c:v>
                </c:pt>
                <c:pt idx="57">
                  <c:v>10.478217812889824</c:v>
                </c:pt>
                <c:pt idx="58">
                  <c:v>11.487781944713298</c:v>
                </c:pt>
                <c:pt idx="59">
                  <c:v>12.48494080953028</c:v>
                </c:pt>
                <c:pt idx="60">
                  <c:v>13.470049163864429</c:v>
                </c:pt>
                <c:pt idx="61">
                  <c:v>14.443445788854884</c:v>
                </c:pt>
                <c:pt idx="62">
                  <c:v>15.405454460424075</c:v>
                </c:pt>
                <c:pt idx="63">
                  <c:v>16.356384845841493</c:v>
                </c:pt>
                <c:pt idx="64">
                  <c:v>17.296533333341348</c:v>
                </c:pt>
                <c:pt idx="65">
                  <c:v>18.226183800764595</c:v>
                </c:pt>
                <c:pt idx="66">
                  <c:v>19.145608328569484</c:v>
                </c:pt>
                <c:pt idx="67">
                  <c:v>20.055067862017964</c:v>
                </c:pt>
                <c:pt idx="68">
                  <c:v>20.954812826868686</c:v>
                </c:pt>
                <c:pt idx="69">
                  <c:v>21.84508370246678</c:v>
                </c:pt>
                <c:pt idx="70">
                  <c:v>22.726111555762802</c:v>
                </c:pt>
                <c:pt idx="71">
                  <c:v>23.598118539434672</c:v>
                </c:pt>
                <c:pt idx="72">
                  <c:v>24.461318357001222</c:v>
                </c:pt>
                <c:pt idx="73">
                  <c:v>25.315916697542768</c:v>
                </c:pt>
                <c:pt idx="74">
                  <c:v>26.162111642401808</c:v>
                </c:pt>
                <c:pt idx="75">
                  <c:v>27.000094046021538</c:v>
                </c:pt>
                <c:pt idx="76">
                  <c:v>27.83004789289374</c:v>
                </c:pt>
                <c:pt idx="77">
                  <c:v>28.652150632408354</c:v>
                </c:pt>
                <c:pt idx="78">
                  <c:v>29.4665734932386</c:v>
                </c:pt>
                <c:pt idx="79">
                  <c:v>30.27348177875999</c:v>
                </c:pt>
                <c:pt idx="80">
                  <c:v>31.073035144877554</c:v>
                </c:pt>
                <c:pt idx="81">
                  <c:v>31.86538786150531</c:v>
                </c:pt>
                <c:pt idx="82">
                  <c:v>32.65068905886128</c:v>
                </c:pt>
                <c:pt idx="83">
                  <c:v>33.42908295962719</c:v>
                </c:pt>
                <c:pt idx="84">
                  <c:v>34.200709097944106</c:v>
                </c:pt>
                <c:pt idx="85">
                  <c:v>34.96570252614292</c:v>
                </c:pt>
                <c:pt idx="86">
                  <c:v>35.724194010029784</c:v>
                </c:pt>
                <c:pt idx="87">
                  <c:v>36.47631021348537</c:v>
                </c:pt>
                <c:pt idx="88">
                  <c:v>37.222173873081545</c:v>
                </c:pt>
                <c:pt idx="89">
                  <c:v>37.96190396335853</c:v>
                </c:pt>
                <c:pt idx="90">
                  <c:v>38.69561585336521</c:v>
                </c:pt>
                <c:pt idx="91">
                  <c:v>39.4234214550154</c:v>
                </c:pt>
                <c:pt idx="92">
                  <c:v>40.145429363771605</c:v>
                </c:pt>
                <c:pt idx="93">
                  <c:v>40.86174499213294</c:v>
                </c:pt>
                <c:pt idx="94">
                  <c:v>41.57247069637295</c:v>
                </c:pt>
                <c:pt idx="95">
                  <c:v>42.277705896923564</c:v>
                </c:pt>
                <c:pt idx="96">
                  <c:v>42.97754719281177</c:v>
                </c:pt>
                <c:pt idx="97">
                  <c:v>43.67208847047287</c:v>
                </c:pt>
                <c:pt idx="98">
                  <c:v>44.36142100729235</c:v>
                </c:pt>
                <c:pt idx="99">
                  <c:v>45.04563357017844</c:v>
                </c:pt>
                <c:pt idx="100">
                  <c:v>44.836255251111616</c:v>
                </c:pt>
              </c:numCache>
            </c:numRef>
          </c:xVal>
          <c:yVal>
            <c:numRef>
              <c:f>'P-h chart data '!$AB$8:$AB$108</c:f>
              <c:numCache>
                <c:ptCount val="101"/>
                <c:pt idx="0">
                  <c:v>0.05</c:v>
                </c:pt>
                <c:pt idx="1">
                  <c:v>0.4135</c:v>
                </c:pt>
                <c:pt idx="2">
                  <c:v>0.7769999999999999</c:v>
                </c:pt>
                <c:pt idx="3">
                  <c:v>1.1404999999999998</c:v>
                </c:pt>
                <c:pt idx="4">
                  <c:v>1.5039999999999998</c:v>
                </c:pt>
                <c:pt idx="5">
                  <c:v>1.8674999999999997</c:v>
                </c:pt>
                <c:pt idx="6">
                  <c:v>2.231</c:v>
                </c:pt>
                <c:pt idx="7">
                  <c:v>2.5945</c:v>
                </c:pt>
                <c:pt idx="8">
                  <c:v>2.958</c:v>
                </c:pt>
                <c:pt idx="9">
                  <c:v>3.3215000000000003</c:v>
                </c:pt>
                <c:pt idx="10">
                  <c:v>3.6850000000000005</c:v>
                </c:pt>
                <c:pt idx="11">
                  <c:v>4.048500000000001</c:v>
                </c:pt>
                <c:pt idx="12">
                  <c:v>4.412000000000001</c:v>
                </c:pt>
                <c:pt idx="13">
                  <c:v>4.775500000000001</c:v>
                </c:pt>
                <c:pt idx="14">
                  <c:v>5.139000000000001</c:v>
                </c:pt>
                <c:pt idx="15">
                  <c:v>5.502500000000001</c:v>
                </c:pt>
                <c:pt idx="16">
                  <c:v>5.866000000000001</c:v>
                </c:pt>
                <c:pt idx="17">
                  <c:v>6.229500000000002</c:v>
                </c:pt>
                <c:pt idx="18">
                  <c:v>6.593000000000002</c:v>
                </c:pt>
                <c:pt idx="19">
                  <c:v>6.956500000000002</c:v>
                </c:pt>
                <c:pt idx="20">
                  <c:v>7.320000000000002</c:v>
                </c:pt>
                <c:pt idx="21">
                  <c:v>7.683500000000002</c:v>
                </c:pt>
                <c:pt idx="22">
                  <c:v>8.047000000000002</c:v>
                </c:pt>
                <c:pt idx="23">
                  <c:v>8.410500000000003</c:v>
                </c:pt>
                <c:pt idx="24">
                  <c:v>8.774000000000003</c:v>
                </c:pt>
                <c:pt idx="25">
                  <c:v>9.137500000000003</c:v>
                </c:pt>
                <c:pt idx="26">
                  <c:v>9.501000000000003</c:v>
                </c:pt>
                <c:pt idx="27">
                  <c:v>9.864500000000003</c:v>
                </c:pt>
                <c:pt idx="28">
                  <c:v>10.228000000000003</c:v>
                </c:pt>
                <c:pt idx="29">
                  <c:v>10.591500000000003</c:v>
                </c:pt>
                <c:pt idx="30">
                  <c:v>10.955000000000004</c:v>
                </c:pt>
                <c:pt idx="31">
                  <c:v>11.318500000000004</c:v>
                </c:pt>
                <c:pt idx="32">
                  <c:v>11.682000000000004</c:v>
                </c:pt>
                <c:pt idx="33">
                  <c:v>12.045500000000004</c:v>
                </c:pt>
                <c:pt idx="34">
                  <c:v>12.409000000000004</c:v>
                </c:pt>
                <c:pt idx="35">
                  <c:v>12.772500000000004</c:v>
                </c:pt>
                <c:pt idx="36">
                  <c:v>13.136000000000005</c:v>
                </c:pt>
                <c:pt idx="37">
                  <c:v>13.499500000000005</c:v>
                </c:pt>
                <c:pt idx="38">
                  <c:v>13.863000000000005</c:v>
                </c:pt>
                <c:pt idx="39">
                  <c:v>14.226500000000005</c:v>
                </c:pt>
                <c:pt idx="40">
                  <c:v>14.590000000000005</c:v>
                </c:pt>
                <c:pt idx="41">
                  <c:v>14.953500000000005</c:v>
                </c:pt>
                <c:pt idx="42">
                  <c:v>15.317000000000005</c:v>
                </c:pt>
                <c:pt idx="43">
                  <c:v>15.680500000000006</c:v>
                </c:pt>
                <c:pt idx="44">
                  <c:v>16.044000000000004</c:v>
                </c:pt>
                <c:pt idx="45">
                  <c:v>16.407500000000002</c:v>
                </c:pt>
                <c:pt idx="46">
                  <c:v>16.771</c:v>
                </c:pt>
                <c:pt idx="47">
                  <c:v>17.1345</c:v>
                </c:pt>
                <c:pt idx="48">
                  <c:v>17.497999999999998</c:v>
                </c:pt>
                <c:pt idx="49">
                  <c:v>17.861499999999996</c:v>
                </c:pt>
                <c:pt idx="50">
                  <c:v>18.224999999999994</c:v>
                </c:pt>
                <c:pt idx="51">
                  <c:v>18.588499999999993</c:v>
                </c:pt>
                <c:pt idx="52">
                  <c:v>18.95199999999999</c:v>
                </c:pt>
                <c:pt idx="53">
                  <c:v>19.31549999999999</c:v>
                </c:pt>
                <c:pt idx="54">
                  <c:v>19.678999999999988</c:v>
                </c:pt>
                <c:pt idx="55">
                  <c:v>20.042499999999986</c:v>
                </c:pt>
                <c:pt idx="56">
                  <c:v>20.405999999999985</c:v>
                </c:pt>
                <c:pt idx="57">
                  <c:v>20.769499999999983</c:v>
                </c:pt>
                <c:pt idx="58">
                  <c:v>21.13299999999998</c:v>
                </c:pt>
                <c:pt idx="59">
                  <c:v>21.49649999999998</c:v>
                </c:pt>
                <c:pt idx="60">
                  <c:v>21.859999999999978</c:v>
                </c:pt>
                <c:pt idx="61">
                  <c:v>22.223499999999976</c:v>
                </c:pt>
                <c:pt idx="62">
                  <c:v>22.586999999999975</c:v>
                </c:pt>
                <c:pt idx="63">
                  <c:v>22.950499999999973</c:v>
                </c:pt>
                <c:pt idx="64">
                  <c:v>23.31399999999997</c:v>
                </c:pt>
                <c:pt idx="65">
                  <c:v>23.67749999999997</c:v>
                </c:pt>
                <c:pt idx="66">
                  <c:v>24.04099999999997</c:v>
                </c:pt>
                <c:pt idx="67">
                  <c:v>24.404499999999967</c:v>
                </c:pt>
                <c:pt idx="68">
                  <c:v>24.767999999999965</c:v>
                </c:pt>
                <c:pt idx="69">
                  <c:v>25.131499999999964</c:v>
                </c:pt>
                <c:pt idx="70">
                  <c:v>25.494999999999962</c:v>
                </c:pt>
                <c:pt idx="71">
                  <c:v>25.85849999999996</c:v>
                </c:pt>
                <c:pt idx="72">
                  <c:v>26.22199999999996</c:v>
                </c:pt>
                <c:pt idx="73">
                  <c:v>26.585499999999957</c:v>
                </c:pt>
                <c:pt idx="74">
                  <c:v>26.948999999999955</c:v>
                </c:pt>
                <c:pt idx="75">
                  <c:v>27.312499999999954</c:v>
                </c:pt>
                <c:pt idx="76">
                  <c:v>27.675999999999952</c:v>
                </c:pt>
                <c:pt idx="77">
                  <c:v>28.03949999999995</c:v>
                </c:pt>
                <c:pt idx="78">
                  <c:v>28.40299999999995</c:v>
                </c:pt>
                <c:pt idx="79">
                  <c:v>28.766499999999947</c:v>
                </c:pt>
                <c:pt idx="80">
                  <c:v>29.129999999999946</c:v>
                </c:pt>
                <c:pt idx="81">
                  <c:v>29.493499999999944</c:v>
                </c:pt>
                <c:pt idx="82">
                  <c:v>29.856999999999942</c:v>
                </c:pt>
                <c:pt idx="83">
                  <c:v>30.22049999999994</c:v>
                </c:pt>
                <c:pt idx="84">
                  <c:v>30.58399999999994</c:v>
                </c:pt>
                <c:pt idx="85">
                  <c:v>30.947499999999938</c:v>
                </c:pt>
                <c:pt idx="86">
                  <c:v>31.310999999999936</c:v>
                </c:pt>
                <c:pt idx="87">
                  <c:v>31.674499999999934</c:v>
                </c:pt>
                <c:pt idx="88">
                  <c:v>32.03799999999993</c:v>
                </c:pt>
                <c:pt idx="89">
                  <c:v>32.401499999999935</c:v>
                </c:pt>
                <c:pt idx="90">
                  <c:v>32.76499999999994</c:v>
                </c:pt>
                <c:pt idx="91">
                  <c:v>33.12849999999994</c:v>
                </c:pt>
                <c:pt idx="92">
                  <c:v>33.49199999999994</c:v>
                </c:pt>
                <c:pt idx="93">
                  <c:v>33.85549999999994</c:v>
                </c:pt>
                <c:pt idx="94">
                  <c:v>34.218999999999944</c:v>
                </c:pt>
                <c:pt idx="95">
                  <c:v>34.582499999999946</c:v>
                </c:pt>
                <c:pt idx="96">
                  <c:v>34.94599999999995</c:v>
                </c:pt>
                <c:pt idx="97">
                  <c:v>35.30949999999995</c:v>
                </c:pt>
                <c:pt idx="98">
                  <c:v>35.67299999999995</c:v>
                </c:pt>
                <c:pt idx="99">
                  <c:v>36.036499999999954</c:v>
                </c:pt>
                <c:pt idx="100">
                  <c:v>36.399999999999956</c:v>
                </c:pt>
              </c:numCache>
            </c:numRef>
          </c:yVal>
          <c:smooth val="1"/>
        </c:ser>
        <c:ser>
          <c:idx val="16"/>
          <c:order val="13"/>
          <c:tx>
            <c:v>q = 0.75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'!$AC$8:$AC$108</c:f>
              <c:numCache>
                <c:ptCount val="101"/>
                <c:pt idx="0">
                  <c:v>-109.50914698830508</c:v>
                </c:pt>
                <c:pt idx="1">
                  <c:v>-77.7574985163554</c:v>
                </c:pt>
                <c:pt idx="2">
                  <c:v>-65.19526582775138</c:v>
                </c:pt>
                <c:pt idx="3">
                  <c:v>-56.63247364245967</c:v>
                </c:pt>
                <c:pt idx="4">
                  <c:v>-49.974936516472624</c:v>
                </c:pt>
                <c:pt idx="5">
                  <c:v>-44.460383499961196</c:v>
                </c:pt>
                <c:pt idx="6">
                  <c:v>-39.717892011199226</c:v>
                </c:pt>
                <c:pt idx="7">
                  <c:v>-35.536622346313415</c:v>
                </c:pt>
                <c:pt idx="8">
                  <c:v>-31.784289142587856</c:v>
                </c:pt>
                <c:pt idx="9">
                  <c:v>-28.371981471334525</c:v>
                </c:pt>
                <c:pt idx="10">
                  <c:v>-25.23682288556563</c:v>
                </c:pt>
                <c:pt idx="11">
                  <c:v>-22.33257067417246</c:v>
                </c:pt>
                <c:pt idx="12">
                  <c:v>-19.624139066241135</c:v>
                </c:pt>
                <c:pt idx="13">
                  <c:v>-17.084223167462984</c:v>
                </c:pt>
                <c:pt idx="14">
                  <c:v>-14.691120822044434</c:v>
                </c:pt>
                <c:pt idx="15">
                  <c:v>-12.427273496444633</c:v>
                </c:pt>
                <c:pt idx="16">
                  <c:v>-10.278257469326768</c:v>
                </c:pt>
                <c:pt idx="17">
                  <c:v>-8.232067329569203</c:v>
                </c:pt>
                <c:pt idx="18">
                  <c:v>-6.278595129818984</c:v>
                </c:pt>
                <c:pt idx="19">
                  <c:v>-4.409244025180414</c:v>
                </c:pt>
                <c:pt idx="20">
                  <c:v>-2.6166365227385766</c:v>
                </c:pt>
                <c:pt idx="21">
                  <c:v>-0.8943906678183516</c:v>
                </c:pt>
                <c:pt idx="22">
                  <c:v>0.7630540901103827</c:v>
                </c:pt>
                <c:pt idx="23">
                  <c:v>2.360574105525621</c:v>
                </c:pt>
                <c:pt idx="24">
                  <c:v>3.902470892605652</c:v>
                </c:pt>
                <c:pt idx="25">
                  <c:v>5.39255919159493</c:v>
                </c:pt>
                <c:pt idx="26">
                  <c:v>6.834238564303828</c:v>
                </c:pt>
                <c:pt idx="27">
                  <c:v>8.230552105057711</c:v>
                </c:pt>
                <c:pt idx="28">
                  <c:v>9.584234969815855</c:v>
                </c:pt>
                <c:pt idx="29">
                  <c:v>10.897754783697483</c:v>
                </c:pt>
                <c:pt idx="30">
                  <c:v>12.173345514108062</c:v>
                </c:pt>
                <c:pt idx="31">
                  <c:v>13.413036044168454</c:v>
                </c:pt>
                <c:pt idx="32">
                  <c:v>14.618674415679761</c:v>
                </c:pt>
                <c:pt idx="33">
                  <c:v>15.791948508874373</c:v>
                </c:pt>
                <c:pt idx="34">
                  <c:v>16.934403771083947</c:v>
                </c:pt>
                <c:pt idx="35">
                  <c:v>18.04745848626863</c:v>
                </c:pt>
                <c:pt idx="36">
                  <c:v>19.132416983463134</c:v>
                </c:pt>
                <c:pt idx="37">
                  <c:v>20.1904811082946</c:v>
                </c:pt>
                <c:pt idx="38">
                  <c:v>21.222760223104213</c:v>
                </c:pt>
                <c:pt idx="39">
                  <c:v>22.230279954424535</c:v>
                </c:pt>
                <c:pt idx="40">
                  <c:v>23.213989868941827</c:v>
                </c:pt>
                <c:pt idx="41">
                  <c:v>24.174770228666166</c:v>
                </c:pt>
                <c:pt idx="42">
                  <c:v>25.11343795128732</c:v>
                </c:pt>
                <c:pt idx="43">
                  <c:v>26.030751881452264</c:v>
                </c:pt>
                <c:pt idx="44">
                  <c:v>26.92741746204502</c:v>
                </c:pt>
                <c:pt idx="45">
                  <c:v>27.804090880771433</c:v>
                </c:pt>
                <c:pt idx="46">
                  <c:v>28.66138275589453</c:v>
                </c:pt>
                <c:pt idx="47">
                  <c:v>29.499861415383705</c:v>
                </c:pt>
                <c:pt idx="48">
                  <c:v>30.320055815682025</c:v>
                </c:pt>
                <c:pt idx="49">
                  <c:v>31.12245813948194</c:v>
                </c:pt>
                <c:pt idx="50">
                  <c:v>31.9075261060999</c:v>
                </c:pt>
                <c:pt idx="51">
                  <c:v>32.67568502306352</c:v>
                </c:pt>
                <c:pt idx="52">
                  <c:v>33.427329603236984</c:v>
                </c:pt>
                <c:pt idx="53">
                  <c:v>34.1628255680633</c:v>
                </c:pt>
                <c:pt idx="54">
                  <c:v>34.88251105420755</c:v>
                </c:pt>
                <c:pt idx="55">
                  <c:v>35.5866978379461</c:v>
                </c:pt>
                <c:pt idx="56">
                  <c:v>36.27567238898715</c:v>
                </c:pt>
                <c:pt idx="57">
                  <c:v>36.94969676296537</c:v>
                </c:pt>
                <c:pt idx="58">
                  <c:v>37.60900933954555</c:v>
                </c:pt>
                <c:pt idx="59">
                  <c:v>38.253825410872594</c:v>
                </c:pt>
                <c:pt idx="60">
                  <c:v>38.884337622928165</c:v>
                </c:pt>
                <c:pt idx="61">
                  <c:v>39.50071627015112</c:v>
                </c:pt>
                <c:pt idx="62">
                  <c:v>40.103109441400726</c:v>
                </c:pt>
                <c:pt idx="63">
                  <c:v>40.69164301289592</c:v>
                </c:pt>
                <c:pt idx="64">
                  <c:v>41.266420481089064</c:v>
                </c:pt>
                <c:pt idx="65">
                  <c:v>41.827522625435044</c:v>
                </c:pt>
                <c:pt idx="66">
                  <c:v>42.375006987572206</c:v>
                </c:pt>
                <c:pt idx="67">
                  <c:v>42.90890714941304</c:v>
                </c:pt>
                <c:pt idx="68">
                  <c:v>43.4292317878749</c:v>
                </c:pt>
                <c:pt idx="69">
                  <c:v>43.93596347821803</c:v>
                </c:pt>
                <c:pt idx="70">
                  <c:v>44.429057210954646</c:v>
                </c:pt>
                <c:pt idx="71">
                  <c:v>44.908438578603544</c:v>
                </c:pt>
                <c:pt idx="72">
                  <c:v>45.37400157775497</c:v>
                </c:pt>
                <c:pt idx="73">
                  <c:v>45.82560595824795</c:v>
                </c:pt>
                <c:pt idx="74">
                  <c:v>46.2630740338655</c:v>
                </c:pt>
                <c:pt idx="75">
                  <c:v>46.68618684655828</c:v>
                </c:pt>
                <c:pt idx="76">
                  <c:v>47.09467954709838</c:v>
                </c:pt>
                <c:pt idx="77">
                  <c:v>47.48823581680065</c:v>
                </c:pt>
                <c:pt idx="78">
                  <c:v>47.86648110410872</c:v>
                </c:pt>
                <c:pt idx="79">
                  <c:v>48.22897438149146</c:v>
                </c:pt>
                <c:pt idx="80">
                  <c:v>48.575198035027</c:v>
                </c:pt>
                <c:pt idx="81">
                  <c:v>48.90454537056468</c:v>
                </c:pt>
                <c:pt idx="82">
                  <c:v>49.216305040399256</c:v>
                </c:pt>
                <c:pt idx="83">
                  <c:v>49.509641438131595</c:v>
                </c:pt>
                <c:pt idx="84">
                  <c:v>49.78356973802767</c:v>
                </c:pt>
                <c:pt idx="85">
                  <c:v>50.036923706286885</c:v>
                </c:pt>
                <c:pt idx="86">
                  <c:v>50.26831358237623</c:v>
                </c:pt>
                <c:pt idx="87">
                  <c:v>50.47607004475175</c:v>
                </c:pt>
                <c:pt idx="88">
                  <c:v>50.65816823195797</c:v>
                </c:pt>
                <c:pt idx="89">
                  <c:v>50.81212243398778</c:v>
                </c:pt>
                <c:pt idx="90">
                  <c:v>50.93483635354555</c:v>
                </c:pt>
                <c:pt idx="91">
                  <c:v>51.0223836862083</c:v>
                </c:pt>
                <c:pt idx="92">
                  <c:v>51.069674824676824</c:v>
                </c:pt>
                <c:pt idx="93">
                  <c:v>51.069927976467056</c:v>
                </c:pt>
                <c:pt idx="94">
                  <c:v>51.01378309707036</c:v>
                </c:pt>
                <c:pt idx="95">
                  <c:v>50.88771069887226</c:v>
                </c:pt>
                <c:pt idx="96">
                  <c:v>50.670878237308756</c:v>
                </c:pt>
                <c:pt idx="97">
                  <c:v>50.32812504665704</c:v>
                </c:pt>
                <c:pt idx="98">
                  <c:v>49.79075018422194</c:v>
                </c:pt>
                <c:pt idx="99">
                  <c:v>48.88109162278117</c:v>
                </c:pt>
                <c:pt idx="100">
                  <c:v>44.836255251111616</c:v>
                </c:pt>
              </c:numCache>
            </c:numRef>
          </c:xVal>
          <c:yVal>
            <c:numRef>
              <c:f>'P-h chart data '!$AD$8:$AD$108</c:f>
              <c:numCache>
                <c:ptCount val="101"/>
                <c:pt idx="0">
                  <c:v>0.05</c:v>
                </c:pt>
                <c:pt idx="1">
                  <c:v>0.4135</c:v>
                </c:pt>
                <c:pt idx="2">
                  <c:v>0.7769999999999999</c:v>
                </c:pt>
                <c:pt idx="3">
                  <c:v>1.1404999999999998</c:v>
                </c:pt>
                <c:pt idx="4">
                  <c:v>1.5039999999999998</c:v>
                </c:pt>
                <c:pt idx="5">
                  <c:v>1.8674999999999997</c:v>
                </c:pt>
                <c:pt idx="6">
                  <c:v>2.231</c:v>
                </c:pt>
                <c:pt idx="7">
                  <c:v>2.5945</c:v>
                </c:pt>
                <c:pt idx="8">
                  <c:v>2.958</c:v>
                </c:pt>
                <c:pt idx="9">
                  <c:v>3.3215000000000003</c:v>
                </c:pt>
                <c:pt idx="10">
                  <c:v>3.6850000000000005</c:v>
                </c:pt>
                <c:pt idx="11">
                  <c:v>4.048500000000001</c:v>
                </c:pt>
                <c:pt idx="12">
                  <c:v>4.412000000000001</c:v>
                </c:pt>
                <c:pt idx="13">
                  <c:v>4.775500000000001</c:v>
                </c:pt>
                <c:pt idx="14">
                  <c:v>5.139000000000001</c:v>
                </c:pt>
                <c:pt idx="15">
                  <c:v>5.502500000000001</c:v>
                </c:pt>
                <c:pt idx="16">
                  <c:v>5.866000000000001</c:v>
                </c:pt>
                <c:pt idx="17">
                  <c:v>6.229500000000002</c:v>
                </c:pt>
                <c:pt idx="18">
                  <c:v>6.593000000000002</c:v>
                </c:pt>
                <c:pt idx="19">
                  <c:v>6.956500000000002</c:v>
                </c:pt>
                <c:pt idx="20">
                  <c:v>7.320000000000002</c:v>
                </c:pt>
                <c:pt idx="21">
                  <c:v>7.683500000000002</c:v>
                </c:pt>
                <c:pt idx="22">
                  <c:v>8.047000000000002</c:v>
                </c:pt>
                <c:pt idx="23">
                  <c:v>8.410500000000003</c:v>
                </c:pt>
                <c:pt idx="24">
                  <c:v>8.774000000000003</c:v>
                </c:pt>
                <c:pt idx="25">
                  <c:v>9.137500000000003</c:v>
                </c:pt>
                <c:pt idx="26">
                  <c:v>9.501000000000003</c:v>
                </c:pt>
                <c:pt idx="27">
                  <c:v>9.864500000000003</c:v>
                </c:pt>
                <c:pt idx="28">
                  <c:v>10.228000000000003</c:v>
                </c:pt>
                <c:pt idx="29">
                  <c:v>10.591500000000003</c:v>
                </c:pt>
                <c:pt idx="30">
                  <c:v>10.955000000000004</c:v>
                </c:pt>
                <c:pt idx="31">
                  <c:v>11.318500000000004</c:v>
                </c:pt>
                <c:pt idx="32">
                  <c:v>11.682000000000004</c:v>
                </c:pt>
                <c:pt idx="33">
                  <c:v>12.045500000000004</c:v>
                </c:pt>
                <c:pt idx="34">
                  <c:v>12.409000000000004</c:v>
                </c:pt>
                <c:pt idx="35">
                  <c:v>12.772500000000004</c:v>
                </c:pt>
                <c:pt idx="36">
                  <c:v>13.136000000000005</c:v>
                </c:pt>
                <c:pt idx="37">
                  <c:v>13.499500000000005</c:v>
                </c:pt>
                <c:pt idx="38">
                  <c:v>13.863000000000005</c:v>
                </c:pt>
                <c:pt idx="39">
                  <c:v>14.226500000000005</c:v>
                </c:pt>
                <c:pt idx="40">
                  <c:v>14.590000000000005</c:v>
                </c:pt>
                <c:pt idx="41">
                  <c:v>14.953500000000005</c:v>
                </c:pt>
                <c:pt idx="42">
                  <c:v>15.317000000000005</c:v>
                </c:pt>
                <c:pt idx="43">
                  <c:v>15.680500000000006</c:v>
                </c:pt>
                <c:pt idx="44">
                  <c:v>16.044000000000004</c:v>
                </c:pt>
                <c:pt idx="45">
                  <c:v>16.407500000000002</c:v>
                </c:pt>
                <c:pt idx="46">
                  <c:v>16.771</c:v>
                </c:pt>
                <c:pt idx="47">
                  <c:v>17.1345</c:v>
                </c:pt>
                <c:pt idx="48">
                  <c:v>17.497999999999998</c:v>
                </c:pt>
                <c:pt idx="49">
                  <c:v>17.861499999999996</c:v>
                </c:pt>
                <c:pt idx="50">
                  <c:v>18.224999999999994</c:v>
                </c:pt>
                <c:pt idx="51">
                  <c:v>18.588499999999993</c:v>
                </c:pt>
                <c:pt idx="52">
                  <c:v>18.95199999999999</c:v>
                </c:pt>
                <c:pt idx="53">
                  <c:v>19.31549999999999</c:v>
                </c:pt>
                <c:pt idx="54">
                  <c:v>19.678999999999988</c:v>
                </c:pt>
                <c:pt idx="55">
                  <c:v>20.042499999999986</c:v>
                </c:pt>
                <c:pt idx="56">
                  <c:v>20.405999999999985</c:v>
                </c:pt>
                <c:pt idx="57">
                  <c:v>20.769499999999983</c:v>
                </c:pt>
                <c:pt idx="58">
                  <c:v>21.13299999999998</c:v>
                </c:pt>
                <c:pt idx="59">
                  <c:v>21.49649999999998</c:v>
                </c:pt>
                <c:pt idx="60">
                  <c:v>21.859999999999978</c:v>
                </c:pt>
                <c:pt idx="61">
                  <c:v>22.223499999999976</c:v>
                </c:pt>
                <c:pt idx="62">
                  <c:v>22.586999999999975</c:v>
                </c:pt>
                <c:pt idx="63">
                  <c:v>22.950499999999973</c:v>
                </c:pt>
                <c:pt idx="64">
                  <c:v>23.31399999999997</c:v>
                </c:pt>
                <c:pt idx="65">
                  <c:v>23.67749999999997</c:v>
                </c:pt>
                <c:pt idx="66">
                  <c:v>24.04099999999997</c:v>
                </c:pt>
                <c:pt idx="67">
                  <c:v>24.404499999999967</c:v>
                </c:pt>
                <c:pt idx="68">
                  <c:v>24.767999999999965</c:v>
                </c:pt>
                <c:pt idx="69">
                  <c:v>25.131499999999964</c:v>
                </c:pt>
                <c:pt idx="70">
                  <c:v>25.494999999999962</c:v>
                </c:pt>
                <c:pt idx="71">
                  <c:v>25.85849999999996</c:v>
                </c:pt>
                <c:pt idx="72">
                  <c:v>26.22199999999996</c:v>
                </c:pt>
                <c:pt idx="73">
                  <c:v>26.585499999999957</c:v>
                </c:pt>
                <c:pt idx="74">
                  <c:v>26.948999999999955</c:v>
                </c:pt>
                <c:pt idx="75">
                  <c:v>27.312499999999954</c:v>
                </c:pt>
                <c:pt idx="76">
                  <c:v>27.675999999999952</c:v>
                </c:pt>
                <c:pt idx="77">
                  <c:v>28.03949999999995</c:v>
                </c:pt>
                <c:pt idx="78">
                  <c:v>28.40299999999995</c:v>
                </c:pt>
                <c:pt idx="79">
                  <c:v>28.766499999999947</c:v>
                </c:pt>
                <c:pt idx="80">
                  <c:v>29.129999999999946</c:v>
                </c:pt>
                <c:pt idx="81">
                  <c:v>29.493499999999944</c:v>
                </c:pt>
                <c:pt idx="82">
                  <c:v>29.856999999999942</c:v>
                </c:pt>
                <c:pt idx="83">
                  <c:v>30.22049999999994</c:v>
                </c:pt>
                <c:pt idx="84">
                  <c:v>30.58399999999994</c:v>
                </c:pt>
                <c:pt idx="85">
                  <c:v>30.947499999999938</c:v>
                </c:pt>
                <c:pt idx="86">
                  <c:v>31.310999999999936</c:v>
                </c:pt>
                <c:pt idx="87">
                  <c:v>31.674499999999934</c:v>
                </c:pt>
                <c:pt idx="88">
                  <c:v>32.03799999999993</c:v>
                </c:pt>
                <c:pt idx="89">
                  <c:v>32.401499999999935</c:v>
                </c:pt>
                <c:pt idx="90">
                  <c:v>32.76499999999994</c:v>
                </c:pt>
                <c:pt idx="91">
                  <c:v>33.12849999999994</c:v>
                </c:pt>
                <c:pt idx="92">
                  <c:v>33.49199999999994</c:v>
                </c:pt>
                <c:pt idx="93">
                  <c:v>33.85549999999994</c:v>
                </c:pt>
                <c:pt idx="94">
                  <c:v>34.218999999999944</c:v>
                </c:pt>
                <c:pt idx="95">
                  <c:v>34.582499999999946</c:v>
                </c:pt>
                <c:pt idx="96">
                  <c:v>34.94599999999995</c:v>
                </c:pt>
                <c:pt idx="97">
                  <c:v>35.30949999999995</c:v>
                </c:pt>
                <c:pt idx="98">
                  <c:v>35.67299999999995</c:v>
                </c:pt>
                <c:pt idx="99">
                  <c:v>36.036499999999954</c:v>
                </c:pt>
                <c:pt idx="100">
                  <c:v>36.399999999999956</c:v>
                </c:pt>
              </c:numCache>
            </c:numRef>
          </c:yVal>
          <c:smooth val="1"/>
        </c:ser>
        <c:ser>
          <c:idx val="0"/>
          <c:order val="14"/>
          <c:tx>
            <c:v>q = 0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'!$A$8:$A$108</c:f>
              <c:numCache>
                <c:ptCount val="101"/>
                <c:pt idx="0">
                  <c:v>-274.5185071555039</c:v>
                </c:pt>
                <c:pt idx="1">
                  <c:v>-231.38809546003162</c:v>
                </c:pt>
                <c:pt idx="2">
                  <c:v>-214.07835085955472</c:v>
                </c:pt>
                <c:pt idx="3">
                  <c:v>-202.11805128958792</c:v>
                </c:pt>
                <c:pt idx="4">
                  <c:v>-192.70128526360347</c:v>
                </c:pt>
                <c:pt idx="5">
                  <c:v>-184.808341302802</c:v>
                </c:pt>
                <c:pt idx="6">
                  <c:v>-177.94341866883656</c:v>
                </c:pt>
                <c:pt idx="7">
                  <c:v>-171.82481086394472</c:v>
                </c:pt>
                <c:pt idx="8">
                  <c:v>-166.27580121831585</c:v>
                </c:pt>
                <c:pt idx="9">
                  <c:v>-161.1776178070756</c:v>
                </c:pt>
                <c:pt idx="10">
                  <c:v>-156.44625726762087</c:v>
                </c:pt>
                <c:pt idx="11">
                  <c:v>-152.0199248216065</c:v>
                </c:pt>
                <c:pt idx="12">
                  <c:v>-147.85171906034435</c:v>
                </c:pt>
                <c:pt idx="13">
                  <c:v>-143.9051236097855</c:v>
                </c:pt>
                <c:pt idx="14">
                  <c:v>-140.1510989567431</c:v>
                </c:pt>
                <c:pt idx="15">
                  <c:v>-136.56613451549146</c:v>
                </c:pt>
                <c:pt idx="16">
                  <c:v>-133.1309019620612</c:v>
                </c:pt>
                <c:pt idx="17">
                  <c:v>-129.82929881327524</c:v>
                </c:pt>
                <c:pt idx="18">
                  <c:v>-126.64775318346626</c:v>
                </c:pt>
                <c:pt idx="19">
                  <c:v>-123.57470804540239</c:v>
                </c:pt>
                <c:pt idx="20">
                  <c:v>-120.60023176241152</c:v>
                </c:pt>
                <c:pt idx="21">
                  <c:v>-117.715719284693</c:v>
                </c:pt>
                <c:pt idx="22">
                  <c:v>-114.91365964048724</c:v>
                </c:pt>
                <c:pt idx="23">
                  <c:v>-112.1874526997185</c:v>
                </c:pt>
                <c:pt idx="24">
                  <c:v>-109.53126309994263</c:v>
                </c:pt>
                <c:pt idx="25">
                  <c:v>-106.93990257556807</c:v>
                </c:pt>
                <c:pt idx="26">
                  <c:v>-104.40873425951456</c:v>
                </c:pt>
                <c:pt idx="27">
                  <c:v>-101.93359417093752</c:v>
                </c:pt>
                <c:pt idx="28">
                  <c:v>-99.51072628173178</c:v>
                </c:pt>
                <c:pt idx="29">
                  <c:v>-97.13672841193468</c:v>
                </c:pt>
                <c:pt idx="30">
                  <c:v>-94.80850683526033</c:v>
                </c:pt>
                <c:pt idx="31">
                  <c:v>-92.52323794634059</c:v>
                </c:pt>
                <c:pt idx="32">
                  <c:v>-90.27833569539254</c:v>
                </c:pt>
                <c:pt idx="33">
                  <c:v>-88.07142376547199</c:v>
                </c:pt>
                <c:pt idx="34">
                  <c:v>-85.90031167435895</c:v>
                </c:pt>
                <c:pt idx="35">
                  <c:v>-83.76297414338737</c:v>
                </c:pt>
                <c:pt idx="36">
                  <c:v>-81.65753320069209</c:v>
                </c:pt>
                <c:pt idx="37">
                  <c:v>-79.58224258482102</c:v>
                </c:pt>
                <c:pt idx="38">
                  <c:v>-77.53547409273874</c:v>
                </c:pt>
                <c:pt idx="39">
                  <c:v>-75.51570557849554</c:v>
                </c:pt>
                <c:pt idx="40">
                  <c:v>-73.52151035885693</c:v>
                </c:pt>
                <c:pt idx="41">
                  <c:v>-71.55154782254336</c:v>
                </c:pt>
                <c:pt idx="42">
                  <c:v>-69.60455507251565</c:v>
                </c:pt>
                <c:pt idx="43">
                  <c:v>-67.67933945747528</c:v>
                </c:pt>
                <c:pt idx="44">
                  <c:v>-65.77477187067277</c:v>
                </c:pt>
                <c:pt idx="45">
                  <c:v>-63.88978071214616</c:v>
                </c:pt>
                <c:pt idx="46">
                  <c:v>-62.02334642541261</c:v>
                </c:pt>
                <c:pt idx="47">
                  <c:v>-60.174496531960465</c:v>
                </c:pt>
                <c:pt idx="48">
                  <c:v>-58.34230109713384</c:v>
                </c:pt>
                <c:pt idx="49">
                  <c:v>-56.525868569493674</c:v>
                </c:pt>
                <c:pt idx="50">
                  <c:v>-54.7243419428064</c:v>
                </c:pt>
                <c:pt idx="51">
                  <c:v>-52.93689519565858</c:v>
                </c:pt>
                <c:pt idx="52">
                  <c:v>-51.16272996851898</c:v>
                </c:pt>
                <c:pt idx="53">
                  <c:v>-49.401072442019014</c:v>
                </c:pt>
                <c:pt idx="54">
                  <c:v>-47.65117038339972</c:v>
                </c:pt>
                <c:pt idx="55">
                  <c:v>-45.91229033058036</c:v>
                </c:pt>
                <c:pt idx="56">
                  <c:v>-44.183714885194554</c:v>
                </c:pt>
                <c:pt idx="57">
                  <c:v>-42.464740087261255</c:v>
                </c:pt>
                <c:pt idx="58">
                  <c:v>-40.75467284495122</c:v>
                </c:pt>
                <c:pt idx="59">
                  <c:v>-39.05282839315436</c:v>
                </c:pt>
                <c:pt idx="60">
                  <c:v>-37.35852775426306</c:v>
                </c:pt>
                <c:pt idx="61">
                  <c:v>-35.6710951737376</c:v>
                </c:pt>
                <c:pt idx="62">
                  <c:v>-33.98985550152922</c:v>
                </c:pt>
                <c:pt idx="63">
                  <c:v>-32.31413148826738</c:v>
                </c:pt>
                <c:pt idx="64">
                  <c:v>-30.6432409621541</c:v>
                </c:pt>
                <c:pt idx="65">
                  <c:v>-28.976493848576286</c:v>
                </c:pt>
                <c:pt idx="66">
                  <c:v>-27.31318898943596</c:v>
                </c:pt>
                <c:pt idx="67">
                  <c:v>-25.652610712772184</c:v>
                </c:pt>
                <c:pt idx="68">
                  <c:v>-23.994025095143737</c:v>
                </c:pt>
                <c:pt idx="69">
                  <c:v>-22.33667584903572</c:v>
                </c:pt>
                <c:pt idx="70">
                  <c:v>-20.67977975462087</c:v>
                </c:pt>
                <c:pt idx="71">
                  <c:v>-19.022521538903057</c:v>
                </c:pt>
                <c:pt idx="72">
                  <c:v>-17.364048084506273</c:v>
                </c:pt>
                <c:pt idx="73">
                  <c:v>-15.70346182386759</c:v>
                </c:pt>
                <c:pt idx="74">
                  <c:v>-14.039813140525595</c:v>
                </c:pt>
                <c:pt idx="75">
                  <c:v>-12.372091555051947</c:v>
                </c:pt>
                <c:pt idx="76">
                  <c:v>-10.699215415515528</c:v>
                </c:pt>
                <c:pt idx="77">
                  <c:v>-9.020019736376252</c:v>
                </c:pt>
                <c:pt idx="78">
                  <c:v>-7.333241728501629</c:v>
                </c:pt>
                <c:pt idx="79">
                  <c:v>-5.637503426702961</c:v>
                </c:pt>
                <c:pt idx="80">
                  <c:v>-3.9312906354213544</c:v>
                </c:pt>
                <c:pt idx="81">
                  <c:v>-2.2129271566134516</c:v>
                </c:pt>
                <c:pt idx="82">
                  <c:v>-0.48054290421465656</c:v>
                </c:pt>
                <c:pt idx="83">
                  <c:v>1.267966002618382</c:v>
                </c:pt>
                <c:pt idx="84">
                  <c:v>3.034987817776959</c:v>
                </c:pt>
                <c:pt idx="85">
                  <c:v>4.823260165854997</c:v>
                </c:pt>
                <c:pt idx="86">
                  <c:v>6.635954865336889</c:v>
                </c:pt>
                <c:pt idx="87">
                  <c:v>8.476790550952616</c:v>
                </c:pt>
                <c:pt idx="88">
                  <c:v>10.350185155328676</c:v>
                </c:pt>
                <c:pt idx="89">
                  <c:v>12.261467022100025</c:v>
                </c:pt>
                <c:pt idx="90">
                  <c:v>14.217174853004536</c:v>
                </c:pt>
                <c:pt idx="91">
                  <c:v>16.225496992629594</c:v>
                </c:pt>
                <c:pt idx="92">
                  <c:v>18.296938441961146</c:v>
                </c:pt>
                <c:pt idx="93">
                  <c:v>20.445379023464696</c:v>
                </c:pt>
                <c:pt idx="94">
                  <c:v>22.689845894978134</c:v>
                </c:pt>
                <c:pt idx="95">
                  <c:v>25.05769629302617</c:v>
                </c:pt>
                <c:pt idx="96">
                  <c:v>27.590885103817815</c:v>
                </c:pt>
                <c:pt idx="97">
                  <c:v>30.360015318104548</c:v>
                </c:pt>
                <c:pt idx="98">
                  <c:v>33.502762653433166</c:v>
                </c:pt>
                <c:pt idx="99">
                  <c:v>37.37471746497299</c:v>
                </c:pt>
                <c:pt idx="100">
                  <c:v>44.836255251111616</c:v>
                </c:pt>
              </c:numCache>
            </c:numRef>
          </c:xVal>
          <c:yVal>
            <c:numRef>
              <c:f>'P-h chart data '!$B$8:$B$108</c:f>
              <c:numCache>
                <c:ptCount val="101"/>
                <c:pt idx="0">
                  <c:v>0.05</c:v>
                </c:pt>
                <c:pt idx="1">
                  <c:v>0.4135</c:v>
                </c:pt>
                <c:pt idx="2">
                  <c:v>0.7769999999999999</c:v>
                </c:pt>
                <c:pt idx="3">
                  <c:v>1.1404999999999998</c:v>
                </c:pt>
                <c:pt idx="4">
                  <c:v>1.5039999999999998</c:v>
                </c:pt>
                <c:pt idx="5">
                  <c:v>1.8674999999999997</c:v>
                </c:pt>
                <c:pt idx="6">
                  <c:v>2.231</c:v>
                </c:pt>
                <c:pt idx="7">
                  <c:v>2.5945</c:v>
                </c:pt>
                <c:pt idx="8">
                  <c:v>2.958</c:v>
                </c:pt>
                <c:pt idx="9">
                  <c:v>3.3215000000000003</c:v>
                </c:pt>
                <c:pt idx="10">
                  <c:v>3.6850000000000005</c:v>
                </c:pt>
                <c:pt idx="11">
                  <c:v>4.048500000000001</c:v>
                </c:pt>
                <c:pt idx="12">
                  <c:v>4.412000000000001</c:v>
                </c:pt>
                <c:pt idx="13">
                  <c:v>4.775500000000001</c:v>
                </c:pt>
                <c:pt idx="14">
                  <c:v>5.139000000000001</c:v>
                </c:pt>
                <c:pt idx="15">
                  <c:v>5.502500000000001</c:v>
                </c:pt>
                <c:pt idx="16">
                  <c:v>5.866000000000001</c:v>
                </c:pt>
                <c:pt idx="17">
                  <c:v>6.229500000000002</c:v>
                </c:pt>
                <c:pt idx="18">
                  <c:v>6.593000000000002</c:v>
                </c:pt>
                <c:pt idx="19">
                  <c:v>6.956500000000002</c:v>
                </c:pt>
                <c:pt idx="20">
                  <c:v>7.320000000000002</c:v>
                </c:pt>
                <c:pt idx="21">
                  <c:v>7.683500000000002</c:v>
                </c:pt>
                <c:pt idx="22">
                  <c:v>8.047000000000002</c:v>
                </c:pt>
                <c:pt idx="23">
                  <c:v>8.410500000000003</c:v>
                </c:pt>
                <c:pt idx="24">
                  <c:v>8.774000000000003</c:v>
                </c:pt>
                <c:pt idx="25">
                  <c:v>9.137500000000003</c:v>
                </c:pt>
                <c:pt idx="26">
                  <c:v>9.501000000000003</c:v>
                </c:pt>
                <c:pt idx="27">
                  <c:v>9.864500000000003</c:v>
                </c:pt>
                <c:pt idx="28">
                  <c:v>10.228000000000003</c:v>
                </c:pt>
                <c:pt idx="29">
                  <c:v>10.591500000000003</c:v>
                </c:pt>
                <c:pt idx="30">
                  <c:v>10.955000000000004</c:v>
                </c:pt>
                <c:pt idx="31">
                  <c:v>11.318500000000004</c:v>
                </c:pt>
                <c:pt idx="32">
                  <c:v>11.682000000000004</c:v>
                </c:pt>
                <c:pt idx="33">
                  <c:v>12.045500000000004</c:v>
                </c:pt>
                <c:pt idx="34">
                  <c:v>12.409000000000004</c:v>
                </c:pt>
                <c:pt idx="35">
                  <c:v>12.772500000000004</c:v>
                </c:pt>
                <c:pt idx="36">
                  <c:v>13.136000000000005</c:v>
                </c:pt>
                <c:pt idx="37">
                  <c:v>13.499500000000005</c:v>
                </c:pt>
                <c:pt idx="38">
                  <c:v>13.863000000000005</c:v>
                </c:pt>
                <c:pt idx="39">
                  <c:v>14.226500000000005</c:v>
                </c:pt>
                <c:pt idx="40">
                  <c:v>14.590000000000005</c:v>
                </c:pt>
                <c:pt idx="41">
                  <c:v>14.953500000000005</c:v>
                </c:pt>
                <c:pt idx="42">
                  <c:v>15.317000000000005</c:v>
                </c:pt>
                <c:pt idx="43">
                  <c:v>15.680500000000006</c:v>
                </c:pt>
                <c:pt idx="44">
                  <c:v>16.044000000000004</c:v>
                </c:pt>
                <c:pt idx="45">
                  <c:v>16.407500000000002</c:v>
                </c:pt>
                <c:pt idx="46">
                  <c:v>16.771</c:v>
                </c:pt>
                <c:pt idx="47">
                  <c:v>17.1345</c:v>
                </c:pt>
                <c:pt idx="48">
                  <c:v>17.497999999999998</c:v>
                </c:pt>
                <c:pt idx="49">
                  <c:v>17.861499999999996</c:v>
                </c:pt>
                <c:pt idx="50">
                  <c:v>18.224999999999994</c:v>
                </c:pt>
                <c:pt idx="51">
                  <c:v>18.588499999999993</c:v>
                </c:pt>
                <c:pt idx="52">
                  <c:v>18.95199999999999</c:v>
                </c:pt>
                <c:pt idx="53">
                  <c:v>19.31549999999999</c:v>
                </c:pt>
                <c:pt idx="54">
                  <c:v>19.678999999999988</c:v>
                </c:pt>
                <c:pt idx="55">
                  <c:v>20.042499999999986</c:v>
                </c:pt>
                <c:pt idx="56">
                  <c:v>20.405999999999985</c:v>
                </c:pt>
                <c:pt idx="57">
                  <c:v>20.769499999999983</c:v>
                </c:pt>
                <c:pt idx="58">
                  <c:v>21.13299999999998</c:v>
                </c:pt>
                <c:pt idx="59">
                  <c:v>21.49649999999998</c:v>
                </c:pt>
                <c:pt idx="60">
                  <c:v>21.859999999999978</c:v>
                </c:pt>
                <c:pt idx="61">
                  <c:v>22.223499999999976</c:v>
                </c:pt>
                <c:pt idx="62">
                  <c:v>22.586999999999975</c:v>
                </c:pt>
                <c:pt idx="63">
                  <c:v>22.950499999999973</c:v>
                </c:pt>
                <c:pt idx="64">
                  <c:v>23.31399999999997</c:v>
                </c:pt>
                <c:pt idx="65">
                  <c:v>23.67749999999997</c:v>
                </c:pt>
                <c:pt idx="66">
                  <c:v>24.04099999999997</c:v>
                </c:pt>
                <c:pt idx="67">
                  <c:v>24.404499999999967</c:v>
                </c:pt>
                <c:pt idx="68">
                  <c:v>24.767999999999965</c:v>
                </c:pt>
                <c:pt idx="69">
                  <c:v>25.131499999999964</c:v>
                </c:pt>
                <c:pt idx="70">
                  <c:v>25.494999999999962</c:v>
                </c:pt>
                <c:pt idx="71">
                  <c:v>25.85849999999996</c:v>
                </c:pt>
                <c:pt idx="72">
                  <c:v>26.22199999999996</c:v>
                </c:pt>
                <c:pt idx="73">
                  <c:v>26.585499999999957</c:v>
                </c:pt>
                <c:pt idx="74">
                  <c:v>26.948999999999955</c:v>
                </c:pt>
                <c:pt idx="75">
                  <c:v>27.312499999999954</c:v>
                </c:pt>
                <c:pt idx="76">
                  <c:v>27.675999999999952</c:v>
                </c:pt>
                <c:pt idx="77">
                  <c:v>28.03949999999995</c:v>
                </c:pt>
                <c:pt idx="78">
                  <c:v>28.40299999999995</c:v>
                </c:pt>
                <c:pt idx="79">
                  <c:v>28.766499999999947</c:v>
                </c:pt>
                <c:pt idx="80">
                  <c:v>29.129999999999946</c:v>
                </c:pt>
                <c:pt idx="81">
                  <c:v>29.493499999999944</c:v>
                </c:pt>
                <c:pt idx="82">
                  <c:v>29.856999999999942</c:v>
                </c:pt>
                <c:pt idx="83">
                  <c:v>30.22049999999994</c:v>
                </c:pt>
                <c:pt idx="84">
                  <c:v>30.58399999999994</c:v>
                </c:pt>
                <c:pt idx="85">
                  <c:v>30.947499999999938</c:v>
                </c:pt>
                <c:pt idx="86">
                  <c:v>31.310999999999936</c:v>
                </c:pt>
                <c:pt idx="87">
                  <c:v>31.674499999999934</c:v>
                </c:pt>
                <c:pt idx="88">
                  <c:v>32.03799999999993</c:v>
                </c:pt>
                <c:pt idx="89">
                  <c:v>32.401499999999935</c:v>
                </c:pt>
                <c:pt idx="90">
                  <c:v>32.76499999999994</c:v>
                </c:pt>
                <c:pt idx="91">
                  <c:v>33.12849999999994</c:v>
                </c:pt>
                <c:pt idx="92">
                  <c:v>33.49199999999994</c:v>
                </c:pt>
                <c:pt idx="93">
                  <c:v>33.85549999999994</c:v>
                </c:pt>
                <c:pt idx="94">
                  <c:v>34.218999999999944</c:v>
                </c:pt>
                <c:pt idx="95">
                  <c:v>34.582499999999946</c:v>
                </c:pt>
                <c:pt idx="96">
                  <c:v>34.94599999999995</c:v>
                </c:pt>
                <c:pt idx="97">
                  <c:v>35.30949999999995</c:v>
                </c:pt>
                <c:pt idx="98">
                  <c:v>35.67299999999995</c:v>
                </c:pt>
                <c:pt idx="99">
                  <c:v>36.036499999999954</c:v>
                </c:pt>
                <c:pt idx="100">
                  <c:v>36.399999999999956</c:v>
                </c:pt>
              </c:numCache>
            </c:numRef>
          </c:yVal>
          <c:smooth val="1"/>
        </c:ser>
        <c:ser>
          <c:idx val="1"/>
          <c:order val="15"/>
          <c:tx>
            <c:v>q =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'!$C$8:$C$108</c:f>
              <c:numCache>
                <c:ptCount val="101"/>
                <c:pt idx="0">
                  <c:v>-54.506026932572134</c:v>
                </c:pt>
                <c:pt idx="1">
                  <c:v>-26.547299535129977</c:v>
                </c:pt>
                <c:pt idx="2">
                  <c:v>-15.567570817150273</c:v>
                </c:pt>
                <c:pt idx="3">
                  <c:v>-8.137281093416915</c:v>
                </c:pt>
                <c:pt idx="4">
                  <c:v>-2.3994869340956835</c:v>
                </c:pt>
                <c:pt idx="5">
                  <c:v>2.3222691009857366</c:v>
                </c:pt>
                <c:pt idx="6">
                  <c:v>6.357283541346553</c:v>
                </c:pt>
                <c:pt idx="7">
                  <c:v>9.892773826230362</c:v>
                </c:pt>
                <c:pt idx="8">
                  <c:v>13.046214882654805</c:v>
                </c:pt>
                <c:pt idx="9">
                  <c:v>15.896563973912489</c:v>
                </c:pt>
                <c:pt idx="10">
                  <c:v>18.499655241786105</c:v>
                </c:pt>
                <c:pt idx="11">
                  <c:v>20.89654737497223</c:v>
                </c:pt>
                <c:pt idx="12">
                  <c:v>23.11838759845994</c:v>
                </c:pt>
                <c:pt idx="13">
                  <c:v>25.189410313311193</c:v>
                </c:pt>
                <c:pt idx="14">
                  <c:v>27.12887188952179</c:v>
                </c:pt>
                <c:pt idx="15">
                  <c:v>28.952346843237645</c:v>
                </c:pt>
                <c:pt idx="16">
                  <c:v>30.672624028251363</c:v>
                </c:pt>
                <c:pt idx="17">
                  <c:v>32.300343164999475</c:v>
                </c:pt>
                <c:pt idx="18">
                  <c:v>33.844457554730106</c:v>
                </c:pt>
                <c:pt idx="19">
                  <c:v>35.31257731489357</c:v>
                </c:pt>
                <c:pt idx="20">
                  <c:v>36.7112285571524</c:v>
                </c:pt>
                <c:pt idx="21">
                  <c:v>38.0460522044732</c:v>
                </c:pt>
                <c:pt idx="22">
                  <c:v>39.32195866697626</c:v>
                </c:pt>
                <c:pt idx="23">
                  <c:v>40.54324970727366</c:v>
                </c:pt>
                <c:pt idx="24">
                  <c:v>41.71371555678841</c:v>
                </c:pt>
                <c:pt idx="25">
                  <c:v>42.8367131139826</c:v>
                </c:pt>
                <c:pt idx="26">
                  <c:v>43.915229505576626</c:v>
                </c:pt>
                <c:pt idx="27">
                  <c:v>44.951934197056126</c:v>
                </c:pt>
                <c:pt idx="28">
                  <c:v>45.94922205366506</c:v>
                </c:pt>
                <c:pt idx="29">
                  <c:v>46.90924918224154</c:v>
                </c:pt>
                <c:pt idx="30">
                  <c:v>47.833962963897534</c:v>
                </c:pt>
                <c:pt idx="31">
                  <c:v>48.72512737433813</c:v>
                </c:pt>
                <c:pt idx="32">
                  <c:v>49.58434445270386</c:v>
                </c:pt>
                <c:pt idx="33">
                  <c:v>50.413072600323154</c:v>
                </c:pt>
                <c:pt idx="34">
                  <c:v>51.21264225289824</c:v>
                </c:pt>
                <c:pt idx="35">
                  <c:v>51.98426936282063</c:v>
                </c:pt>
                <c:pt idx="36">
                  <c:v>52.729067044848215</c:v>
                </c:pt>
                <c:pt idx="37">
                  <c:v>53.44805567266646</c:v>
                </c:pt>
                <c:pt idx="38">
                  <c:v>54.14217166171853</c:v>
                </c:pt>
                <c:pt idx="39">
                  <c:v>54.81227513206456</c:v>
                </c:pt>
                <c:pt idx="40">
                  <c:v>55.45915661154141</c:v>
                </c:pt>
                <c:pt idx="41">
                  <c:v>56.08354291240267</c:v>
                </c:pt>
                <c:pt idx="42">
                  <c:v>56.68610229255498</c:v>
                </c:pt>
                <c:pt idx="43">
                  <c:v>57.26744899442811</c:v>
                </c:pt>
                <c:pt idx="44">
                  <c:v>57.82814723961761</c:v>
                </c:pt>
                <c:pt idx="45">
                  <c:v>58.3687147450773</c:v>
                </c:pt>
                <c:pt idx="46">
                  <c:v>58.88962581633024</c:v>
                </c:pt>
                <c:pt idx="47">
                  <c:v>59.39131406449843</c:v>
                </c:pt>
                <c:pt idx="48">
                  <c:v>59.87417478662066</c:v>
                </c:pt>
                <c:pt idx="49">
                  <c:v>60.33856704247381</c:v>
                </c:pt>
                <c:pt idx="50">
                  <c:v>60.78481545573534</c:v>
                </c:pt>
                <c:pt idx="51">
                  <c:v>61.213211762637556</c:v>
                </c:pt>
                <c:pt idx="52">
                  <c:v>61.62401612715564</c:v>
                </c:pt>
                <c:pt idx="53">
                  <c:v>62.01745823809073</c:v>
                </c:pt>
                <c:pt idx="54">
                  <c:v>62.39373820007665</c:v>
                </c:pt>
                <c:pt idx="55">
                  <c:v>62.75302722745492</c:v>
                </c:pt>
                <c:pt idx="56">
                  <c:v>63.09546814704772</c:v>
                </c:pt>
                <c:pt idx="57">
                  <c:v>63.4211757130409</c:v>
                </c:pt>
                <c:pt idx="58">
                  <c:v>63.73023673437782</c:v>
                </c:pt>
                <c:pt idx="59">
                  <c:v>64.02271001221492</c:v>
                </c:pt>
                <c:pt idx="60">
                  <c:v>64.29862608199191</c:v>
                </c:pt>
                <c:pt idx="61">
                  <c:v>64.55798675144736</c:v>
                </c:pt>
                <c:pt idx="62">
                  <c:v>64.80076442237737</c:v>
                </c:pt>
                <c:pt idx="63">
                  <c:v>65.02690117995036</c:v>
                </c:pt>
                <c:pt idx="64">
                  <c:v>65.23630762883678</c:v>
                </c:pt>
                <c:pt idx="65">
                  <c:v>65.42886145010549</c:v>
                </c:pt>
                <c:pt idx="66">
                  <c:v>65.60440564657493</c:v>
                </c:pt>
                <c:pt idx="67">
                  <c:v>65.76274643680811</c:v>
                </c:pt>
                <c:pt idx="68">
                  <c:v>65.9036507488811</c:v>
                </c:pt>
                <c:pt idx="69">
                  <c:v>66.02684325396929</c:v>
                </c:pt>
                <c:pt idx="70">
                  <c:v>66.1320028661465</c:v>
                </c:pt>
                <c:pt idx="71">
                  <c:v>66.2187586177724</c:v>
                </c:pt>
                <c:pt idx="72">
                  <c:v>66.28668479850872</c:v>
                </c:pt>
                <c:pt idx="73">
                  <c:v>66.33529521895312</c:v>
                </c:pt>
                <c:pt idx="74">
                  <c:v>66.3640364253292</c:v>
                </c:pt>
                <c:pt idx="75">
                  <c:v>66.37227964709503</c:v>
                </c:pt>
                <c:pt idx="76">
                  <c:v>66.359311201303</c:v>
                </c:pt>
                <c:pt idx="77">
                  <c:v>66.32432100119296</c:v>
                </c:pt>
                <c:pt idx="78">
                  <c:v>66.26638871497883</c:v>
                </c:pt>
                <c:pt idx="79">
                  <c:v>66.18446698422294</c:v>
                </c:pt>
                <c:pt idx="80">
                  <c:v>66.07736092517646</c:v>
                </c:pt>
                <c:pt idx="81">
                  <c:v>65.94370287962408</c:v>
                </c:pt>
                <c:pt idx="82">
                  <c:v>65.78192102193724</c:v>
                </c:pt>
                <c:pt idx="83">
                  <c:v>65.590199916636</c:v>
                </c:pt>
                <c:pt idx="84">
                  <c:v>65.36643037811125</c:v>
                </c:pt>
                <c:pt idx="85">
                  <c:v>65.10814488643084</c:v>
                </c:pt>
                <c:pt idx="86">
                  <c:v>64.81243315472267</c:v>
                </c:pt>
                <c:pt idx="87">
                  <c:v>64.47582987601812</c:v>
                </c:pt>
                <c:pt idx="88">
                  <c:v>64.0941625908344</c:v>
                </c:pt>
                <c:pt idx="89">
                  <c:v>63.662340904617025</c:v>
                </c:pt>
                <c:pt idx="90">
                  <c:v>63.17405685372588</c:v>
                </c:pt>
                <c:pt idx="91">
                  <c:v>62.6213459174012</c:v>
                </c:pt>
                <c:pt idx="92">
                  <c:v>61.99392028558206</c:v>
                </c:pt>
                <c:pt idx="93">
                  <c:v>61.278110960801186</c:v>
                </c:pt>
                <c:pt idx="94">
                  <c:v>60.455095497767786</c:v>
                </c:pt>
                <c:pt idx="95">
                  <c:v>59.49771550082096</c:v>
                </c:pt>
                <c:pt idx="96">
                  <c:v>58.36420928180573</c:v>
                </c:pt>
                <c:pt idx="97">
                  <c:v>56.98416162284121</c:v>
                </c:pt>
                <c:pt idx="98">
                  <c:v>55.22007936115154</c:v>
                </c:pt>
                <c:pt idx="99">
                  <c:v>52.716549675383895</c:v>
                </c:pt>
                <c:pt idx="100">
                  <c:v>44.836255251111616</c:v>
                </c:pt>
              </c:numCache>
            </c:numRef>
          </c:xVal>
          <c:yVal>
            <c:numRef>
              <c:f>'P-h chart data '!$D$8:$D$108</c:f>
              <c:numCache>
                <c:ptCount val="101"/>
                <c:pt idx="0">
                  <c:v>0.05</c:v>
                </c:pt>
                <c:pt idx="1">
                  <c:v>0.4135</c:v>
                </c:pt>
                <c:pt idx="2">
                  <c:v>0.7769999999999999</c:v>
                </c:pt>
                <c:pt idx="3">
                  <c:v>1.1404999999999998</c:v>
                </c:pt>
                <c:pt idx="4">
                  <c:v>1.5039999999999998</c:v>
                </c:pt>
                <c:pt idx="5">
                  <c:v>1.8674999999999997</c:v>
                </c:pt>
                <c:pt idx="6">
                  <c:v>2.231</c:v>
                </c:pt>
                <c:pt idx="7">
                  <c:v>2.5945</c:v>
                </c:pt>
                <c:pt idx="8">
                  <c:v>2.958</c:v>
                </c:pt>
                <c:pt idx="9">
                  <c:v>3.3215000000000003</c:v>
                </c:pt>
                <c:pt idx="10">
                  <c:v>3.6850000000000005</c:v>
                </c:pt>
                <c:pt idx="11">
                  <c:v>4.048500000000001</c:v>
                </c:pt>
                <c:pt idx="12">
                  <c:v>4.412000000000001</c:v>
                </c:pt>
                <c:pt idx="13">
                  <c:v>4.775500000000001</c:v>
                </c:pt>
                <c:pt idx="14">
                  <c:v>5.139000000000001</c:v>
                </c:pt>
                <c:pt idx="15">
                  <c:v>5.502500000000001</c:v>
                </c:pt>
                <c:pt idx="16">
                  <c:v>5.866000000000001</c:v>
                </c:pt>
                <c:pt idx="17">
                  <c:v>6.229500000000002</c:v>
                </c:pt>
                <c:pt idx="18">
                  <c:v>6.593000000000002</c:v>
                </c:pt>
                <c:pt idx="19">
                  <c:v>6.956500000000002</c:v>
                </c:pt>
                <c:pt idx="20">
                  <c:v>7.320000000000002</c:v>
                </c:pt>
                <c:pt idx="21">
                  <c:v>7.683500000000002</c:v>
                </c:pt>
                <c:pt idx="22">
                  <c:v>8.047000000000002</c:v>
                </c:pt>
                <c:pt idx="23">
                  <c:v>8.410500000000003</c:v>
                </c:pt>
                <c:pt idx="24">
                  <c:v>8.774000000000003</c:v>
                </c:pt>
                <c:pt idx="25">
                  <c:v>9.137500000000003</c:v>
                </c:pt>
                <c:pt idx="26">
                  <c:v>9.501000000000003</c:v>
                </c:pt>
                <c:pt idx="27">
                  <c:v>9.864500000000003</c:v>
                </c:pt>
                <c:pt idx="28">
                  <c:v>10.228000000000003</c:v>
                </c:pt>
                <c:pt idx="29">
                  <c:v>10.591500000000003</c:v>
                </c:pt>
                <c:pt idx="30">
                  <c:v>10.955000000000004</c:v>
                </c:pt>
                <c:pt idx="31">
                  <c:v>11.318500000000004</c:v>
                </c:pt>
                <c:pt idx="32">
                  <c:v>11.682000000000004</c:v>
                </c:pt>
                <c:pt idx="33">
                  <c:v>12.045500000000004</c:v>
                </c:pt>
                <c:pt idx="34">
                  <c:v>12.409000000000004</c:v>
                </c:pt>
                <c:pt idx="35">
                  <c:v>12.772500000000004</c:v>
                </c:pt>
                <c:pt idx="36">
                  <c:v>13.136000000000005</c:v>
                </c:pt>
                <c:pt idx="37">
                  <c:v>13.499500000000005</c:v>
                </c:pt>
                <c:pt idx="38">
                  <c:v>13.863000000000005</c:v>
                </c:pt>
                <c:pt idx="39">
                  <c:v>14.226500000000005</c:v>
                </c:pt>
                <c:pt idx="40">
                  <c:v>14.590000000000005</c:v>
                </c:pt>
                <c:pt idx="41">
                  <c:v>14.953500000000005</c:v>
                </c:pt>
                <c:pt idx="42">
                  <c:v>15.317000000000005</c:v>
                </c:pt>
                <c:pt idx="43">
                  <c:v>15.680500000000006</c:v>
                </c:pt>
                <c:pt idx="44">
                  <c:v>16.044000000000004</c:v>
                </c:pt>
                <c:pt idx="45">
                  <c:v>16.407500000000002</c:v>
                </c:pt>
                <c:pt idx="46">
                  <c:v>16.771</c:v>
                </c:pt>
                <c:pt idx="47">
                  <c:v>17.1345</c:v>
                </c:pt>
                <c:pt idx="48">
                  <c:v>17.497999999999998</c:v>
                </c:pt>
                <c:pt idx="49">
                  <c:v>17.861499999999996</c:v>
                </c:pt>
                <c:pt idx="50">
                  <c:v>18.224999999999994</c:v>
                </c:pt>
                <c:pt idx="51">
                  <c:v>18.588499999999993</c:v>
                </c:pt>
                <c:pt idx="52">
                  <c:v>18.95199999999999</c:v>
                </c:pt>
                <c:pt idx="53">
                  <c:v>19.31549999999999</c:v>
                </c:pt>
                <c:pt idx="54">
                  <c:v>19.678999999999988</c:v>
                </c:pt>
                <c:pt idx="55">
                  <c:v>20.042499999999986</c:v>
                </c:pt>
                <c:pt idx="56">
                  <c:v>20.405999999999985</c:v>
                </c:pt>
                <c:pt idx="57">
                  <c:v>20.769499999999983</c:v>
                </c:pt>
                <c:pt idx="58">
                  <c:v>21.13299999999998</c:v>
                </c:pt>
                <c:pt idx="59">
                  <c:v>21.49649999999998</c:v>
                </c:pt>
                <c:pt idx="60">
                  <c:v>21.859999999999978</c:v>
                </c:pt>
                <c:pt idx="61">
                  <c:v>22.223499999999976</c:v>
                </c:pt>
                <c:pt idx="62">
                  <c:v>22.586999999999975</c:v>
                </c:pt>
                <c:pt idx="63">
                  <c:v>22.950499999999973</c:v>
                </c:pt>
                <c:pt idx="64">
                  <c:v>23.31399999999997</c:v>
                </c:pt>
                <c:pt idx="65">
                  <c:v>23.67749999999997</c:v>
                </c:pt>
                <c:pt idx="66">
                  <c:v>24.04099999999997</c:v>
                </c:pt>
                <c:pt idx="67">
                  <c:v>24.404499999999967</c:v>
                </c:pt>
                <c:pt idx="68">
                  <c:v>24.767999999999965</c:v>
                </c:pt>
                <c:pt idx="69">
                  <c:v>25.131499999999964</c:v>
                </c:pt>
                <c:pt idx="70">
                  <c:v>25.494999999999962</c:v>
                </c:pt>
                <c:pt idx="71">
                  <c:v>25.85849999999996</c:v>
                </c:pt>
                <c:pt idx="72">
                  <c:v>26.22199999999996</c:v>
                </c:pt>
                <c:pt idx="73">
                  <c:v>26.585499999999957</c:v>
                </c:pt>
                <c:pt idx="74">
                  <c:v>26.948999999999955</c:v>
                </c:pt>
                <c:pt idx="75">
                  <c:v>27.312499999999954</c:v>
                </c:pt>
                <c:pt idx="76">
                  <c:v>27.675999999999952</c:v>
                </c:pt>
                <c:pt idx="77">
                  <c:v>28.03949999999995</c:v>
                </c:pt>
                <c:pt idx="78">
                  <c:v>28.40299999999995</c:v>
                </c:pt>
                <c:pt idx="79">
                  <c:v>28.766499999999947</c:v>
                </c:pt>
                <c:pt idx="80">
                  <c:v>29.129999999999946</c:v>
                </c:pt>
                <c:pt idx="81">
                  <c:v>29.493499999999944</c:v>
                </c:pt>
                <c:pt idx="82">
                  <c:v>29.856999999999942</c:v>
                </c:pt>
                <c:pt idx="83">
                  <c:v>30.22049999999994</c:v>
                </c:pt>
                <c:pt idx="84">
                  <c:v>30.58399999999994</c:v>
                </c:pt>
                <c:pt idx="85">
                  <c:v>30.947499999999938</c:v>
                </c:pt>
                <c:pt idx="86">
                  <c:v>31.310999999999936</c:v>
                </c:pt>
                <c:pt idx="87">
                  <c:v>31.674499999999934</c:v>
                </c:pt>
                <c:pt idx="88">
                  <c:v>32.03799999999993</c:v>
                </c:pt>
                <c:pt idx="89">
                  <c:v>32.401499999999935</c:v>
                </c:pt>
                <c:pt idx="90">
                  <c:v>32.76499999999994</c:v>
                </c:pt>
                <c:pt idx="91">
                  <c:v>33.12849999999994</c:v>
                </c:pt>
                <c:pt idx="92">
                  <c:v>33.49199999999994</c:v>
                </c:pt>
                <c:pt idx="93">
                  <c:v>33.85549999999994</c:v>
                </c:pt>
                <c:pt idx="94">
                  <c:v>34.218999999999944</c:v>
                </c:pt>
                <c:pt idx="95">
                  <c:v>34.582499999999946</c:v>
                </c:pt>
                <c:pt idx="96">
                  <c:v>34.94599999999995</c:v>
                </c:pt>
                <c:pt idx="97">
                  <c:v>35.30949999999995</c:v>
                </c:pt>
                <c:pt idx="98">
                  <c:v>35.67299999999995</c:v>
                </c:pt>
                <c:pt idx="99">
                  <c:v>36.036499999999954</c:v>
                </c:pt>
                <c:pt idx="100">
                  <c:v>36.399999999999956</c:v>
                </c:pt>
              </c:numCache>
            </c:numRef>
          </c:yVal>
          <c:smooth val="1"/>
        </c:ser>
        <c:ser>
          <c:idx val="17"/>
          <c:order val="16"/>
          <c:tx>
            <c:v>Process Lines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'Vapor Compression Refrigeration'!$P$16:$P$24</c:f>
              <c:numCache/>
            </c:numRef>
          </c:xVal>
          <c:yVal>
            <c:numRef>
              <c:f>'Vapor Compression Refrigeration'!$Q$16:$Q$24</c:f>
              <c:numCache/>
            </c:numRef>
          </c:yVal>
          <c:smooth val="1"/>
        </c:ser>
        <c:ser>
          <c:idx val="6"/>
          <c:order val="17"/>
          <c:tx>
            <c:v>T = 100 °C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'!$K$8:$K$96</c:f>
              <c:numCache>
                <c:ptCount val="89"/>
                <c:pt idx="0">
                  <c:v>69.50939371833651</c:v>
                </c:pt>
                <c:pt idx="1">
                  <c:v>69.33731220372678</c:v>
                </c:pt>
                <c:pt idx="2">
                  <c:v>69.0490586035715</c:v>
                </c:pt>
                <c:pt idx="3">
                  <c:v>68.46697898130172</c:v>
                </c:pt>
                <c:pt idx="4">
                  <c:v>68.17307742205976</c:v>
                </c:pt>
                <c:pt idx="5">
                  <c:v>67.87721551831093</c:v>
                </c:pt>
                <c:pt idx="6">
                  <c:v>67.27944485168497</c:v>
                </c:pt>
                <c:pt idx="7">
                  <c:v>66.6733204032884</c:v>
                </c:pt>
                <c:pt idx="8">
                  <c:v>64.80095762325715</c:v>
                </c:pt>
                <c:pt idx="9">
                  <c:v>64.1573966933451</c:v>
                </c:pt>
                <c:pt idx="10">
                  <c:v>63.50330413113463</c:v>
                </c:pt>
                <c:pt idx="11">
                  <c:v>62.83812994417221</c:v>
                </c:pt>
                <c:pt idx="12">
                  <c:v>62.161274770159636</c:v>
                </c:pt>
                <c:pt idx="13">
                  <c:v>61.472083448987036</c:v>
                </c:pt>
                <c:pt idx="14">
                  <c:v>60.76983747756589</c:v>
                </c:pt>
                <c:pt idx="15">
                  <c:v>60.05374610062662</c:v>
                </c:pt>
                <c:pt idx="16">
                  <c:v>59.322935723493664</c:v>
                </c:pt>
                <c:pt idx="17">
                  <c:v>58.57643724369543</c:v>
                </c:pt>
                <c:pt idx="18">
                  <c:v>57.81317077856218</c:v>
                </c:pt>
                <c:pt idx="19">
                  <c:v>57.03192710327722</c:v>
                </c:pt>
                <c:pt idx="20">
                  <c:v>56.23134488980096</c:v>
                </c:pt>
                <c:pt idx="21">
                  <c:v>54.565782834463086</c:v>
                </c:pt>
                <c:pt idx="22">
                  <c:v>51.65600489811839</c:v>
                </c:pt>
                <c:pt idx="23">
                  <c:v>-84.67751676171304</c:v>
                </c:pt>
                <c:pt idx="24">
                  <c:v>-84.82737032531054</c:v>
                </c:pt>
                <c:pt idx="25">
                  <c:v>-84.93251059600993</c:v>
                </c:pt>
                <c:pt idx="26">
                  <c:v>-85.035093864142</c:v>
                </c:pt>
                <c:pt idx="27">
                  <c:v>-85.1352036933051</c:v>
                </c:pt>
                <c:pt idx="28">
                  <c:v>-85.23291942578224</c:v>
                </c:pt>
                <c:pt idx="29">
                  <c:v>-85.32831647021044</c:v>
                </c:pt>
                <c:pt idx="30">
                  <c:v>-85.4214665647107</c:v>
                </c:pt>
                <c:pt idx="31">
                  <c:v>-85.51243801797835</c:v>
                </c:pt>
                <c:pt idx="32">
                  <c:v>-85.60129593054273</c:v>
                </c:pt>
                <c:pt idx="33">
                  <c:v>-85.68810239814317</c:v>
                </c:pt>
                <c:pt idx="34">
                  <c:v>-85.77291669895268</c:v>
                </c:pt>
                <c:pt idx="35">
                  <c:v>-85.85579546618106</c:v>
                </c:pt>
                <c:pt idx="36">
                  <c:v>-85.93679284742551</c:v>
                </c:pt>
                <c:pt idx="37">
                  <c:v>-86.01596065198511</c:v>
                </c:pt>
                <c:pt idx="38">
                  <c:v>-86.09334848722789</c:v>
                </c:pt>
                <c:pt idx="39">
                  <c:v>-86.16900388498362</c:v>
                </c:pt>
                <c:pt idx="40">
                  <c:v>-86.24297241883727</c:v>
                </c:pt>
                <c:pt idx="41">
                  <c:v>-86.38602204420832</c:v>
                </c:pt>
                <c:pt idx="42">
                  <c:v>-86.52282674305991</c:v>
                </c:pt>
                <c:pt idx="43">
                  <c:v>-86.6536907999241</c:v>
                </c:pt>
                <c:pt idx="44">
                  <c:v>-86.77889595261887</c:v>
                </c:pt>
                <c:pt idx="45">
                  <c:v>-86.89870362006874</c:v>
                </c:pt>
                <c:pt idx="46">
                  <c:v>-87.01335685723109</c:v>
                </c:pt>
                <c:pt idx="47">
                  <c:v>-87.12308207672348</c:v>
                </c:pt>
                <c:pt idx="48">
                  <c:v>-87.22809057014692</c:v>
                </c:pt>
                <c:pt idx="49">
                  <c:v>-87.32857985674336</c:v>
                </c:pt>
                <c:pt idx="50">
                  <c:v>-87.4247348826337</c:v>
                </c:pt>
                <c:pt idx="51">
                  <c:v>-87.5167290902896</c:v>
                </c:pt>
                <c:pt idx="52">
                  <c:v>-87.60472537491253</c:v>
                </c:pt>
                <c:pt idx="53">
                  <c:v>-87.68887694192959</c:v>
                </c:pt>
                <c:pt idx="54">
                  <c:v>-87.76932807775654</c:v>
                </c:pt>
                <c:pt idx="55">
                  <c:v>-87.84621484426057</c:v>
                </c:pt>
                <c:pt idx="56">
                  <c:v>-87.91966570590633</c:v>
                </c:pt>
                <c:pt idx="57">
                  <c:v>-87.98980209735014</c:v>
                </c:pt>
                <c:pt idx="58">
                  <c:v>-88.05673893821346</c:v>
                </c:pt>
                <c:pt idx="59">
                  <c:v>-88.12058510088832</c:v>
                </c:pt>
                <c:pt idx="60">
                  <c:v>-88.18144383647957</c:v>
                </c:pt>
                <c:pt idx="61">
                  <c:v>-88.23941316334624</c:v>
                </c:pt>
                <c:pt idx="62">
                  <c:v>-88.29458622215797</c:v>
                </c:pt>
                <c:pt idx="63">
                  <c:v>-88.34705160090394</c:v>
                </c:pt>
                <c:pt idx="64">
                  <c:v>-88.39689363288855</c:v>
                </c:pt>
                <c:pt idx="65">
                  <c:v>-88.44419267039069</c:v>
                </c:pt>
                <c:pt idx="66">
                  <c:v>-88.48902533635824</c:v>
                </c:pt>
                <c:pt idx="67">
                  <c:v>-88.53146475624064</c:v>
                </c:pt>
                <c:pt idx="68">
                  <c:v>-88.57158077183111</c:v>
                </c:pt>
                <c:pt idx="69">
                  <c:v>-88.6094401387849</c:v>
                </c:pt>
                <c:pt idx="70">
                  <c:v>-88.64510670930038</c:v>
                </c:pt>
                <c:pt idx="71">
                  <c:v>-88.67864160129623</c:v>
                </c:pt>
                <c:pt idx="72">
                  <c:v>-88.71010335527419</c:v>
                </c:pt>
                <c:pt idx="73">
                  <c:v>-88.73954807994126</c:v>
                </c:pt>
                <c:pt idx="74">
                  <c:v>-88.7670295875512</c:v>
                </c:pt>
                <c:pt idx="75">
                  <c:v>-88.79259951983444</c:v>
                </c:pt>
                <c:pt idx="76">
                  <c:v>-88.81630746529795</c:v>
                </c:pt>
                <c:pt idx="77">
                  <c:v>-88.83820106860198</c:v>
                </c:pt>
                <c:pt idx="78">
                  <c:v>-88.8583261326544</c:v>
                </c:pt>
                <c:pt idx="79">
                  <c:v>-88.87672671400097</c:v>
                </c:pt>
                <c:pt idx="80">
                  <c:v>-88.89344521203981</c:v>
                </c:pt>
                <c:pt idx="81">
                  <c:v>-88.9085224525366</c:v>
                </c:pt>
                <c:pt idx="82">
                  <c:v>-88.92199776587744</c:v>
                </c:pt>
                <c:pt idx="83">
                  <c:v>-88.9339090604553</c:v>
                </c:pt>
                <c:pt idx="84">
                  <c:v>-88.9442928915522</c:v>
                </c:pt>
                <c:pt idx="85">
                  <c:v>-88.95318452604855</c:v>
                </c:pt>
                <c:pt idx="86">
                  <c:v>-88.97641127496497</c:v>
                </c:pt>
                <c:pt idx="87">
                  <c:v>-88.96697938471141</c:v>
                </c:pt>
                <c:pt idx="88">
                  <c:v>-88.92815573932091</c:v>
                </c:pt>
              </c:numCache>
            </c:numRef>
          </c:xVal>
          <c:yVal>
            <c:numRef>
              <c:f>'P-h chart data '!$L$8:$L$96</c:f>
              <c:numCache>
                <c:ptCount val="89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12.616281431546899</c:v>
                </c:pt>
                <c:pt idx="23">
                  <c:v>12.61639691369004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  <c:pt idx="46">
                  <c:v>42</c:v>
                </c:pt>
                <c:pt idx="47">
                  <c:v>44</c:v>
                </c:pt>
                <c:pt idx="48">
                  <c:v>46</c:v>
                </c:pt>
                <c:pt idx="49">
                  <c:v>48</c:v>
                </c:pt>
                <c:pt idx="50">
                  <c:v>50</c:v>
                </c:pt>
                <c:pt idx="51">
                  <c:v>52</c:v>
                </c:pt>
                <c:pt idx="52">
                  <c:v>54</c:v>
                </c:pt>
                <c:pt idx="53">
                  <c:v>56</c:v>
                </c:pt>
                <c:pt idx="54">
                  <c:v>58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66</c:v>
                </c:pt>
                <c:pt idx="59">
                  <c:v>68</c:v>
                </c:pt>
                <c:pt idx="60">
                  <c:v>70</c:v>
                </c:pt>
                <c:pt idx="61">
                  <c:v>72</c:v>
                </c:pt>
                <c:pt idx="62">
                  <c:v>74</c:v>
                </c:pt>
                <c:pt idx="63">
                  <c:v>76</c:v>
                </c:pt>
                <c:pt idx="64">
                  <c:v>78</c:v>
                </c:pt>
                <c:pt idx="65">
                  <c:v>80</c:v>
                </c:pt>
                <c:pt idx="66">
                  <c:v>82</c:v>
                </c:pt>
                <c:pt idx="67">
                  <c:v>84</c:v>
                </c:pt>
                <c:pt idx="68">
                  <c:v>86</c:v>
                </c:pt>
                <c:pt idx="69">
                  <c:v>88</c:v>
                </c:pt>
                <c:pt idx="70">
                  <c:v>90</c:v>
                </c:pt>
                <c:pt idx="71">
                  <c:v>92</c:v>
                </c:pt>
                <c:pt idx="72">
                  <c:v>94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102</c:v>
                </c:pt>
                <c:pt idx="77">
                  <c:v>104</c:v>
                </c:pt>
                <c:pt idx="78">
                  <c:v>106</c:v>
                </c:pt>
                <c:pt idx="79">
                  <c:v>108</c:v>
                </c:pt>
                <c:pt idx="80">
                  <c:v>110</c:v>
                </c:pt>
                <c:pt idx="81">
                  <c:v>112</c:v>
                </c:pt>
                <c:pt idx="82">
                  <c:v>114</c:v>
                </c:pt>
                <c:pt idx="83">
                  <c:v>116</c:v>
                </c:pt>
                <c:pt idx="84">
                  <c:v>118</c:v>
                </c:pt>
                <c:pt idx="85">
                  <c:v>120</c:v>
                </c:pt>
                <c:pt idx="86">
                  <c:v>130</c:v>
                </c:pt>
                <c:pt idx="87">
                  <c:v>140</c:v>
                </c:pt>
                <c:pt idx="88">
                  <c:v>150</c:v>
                </c:pt>
              </c:numCache>
            </c:numRef>
          </c:yVal>
          <c:smooth val="1"/>
        </c:ser>
        <c:ser>
          <c:idx val="18"/>
          <c:order val="18"/>
          <c:tx>
            <c:v>s = -1 kJ/kgK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'!$AF$8:$AF$96</c:f>
              <c:numCache>
                <c:ptCount val="89"/>
                <c:pt idx="0">
                  <c:v>-279.39300627024596</c:v>
                </c:pt>
                <c:pt idx="1">
                  <c:v>-279.3832304366372</c:v>
                </c:pt>
                <c:pt idx="2">
                  <c:v>-279.36693766634755</c:v>
                </c:pt>
                <c:pt idx="3">
                  <c:v>-279.33435319670815</c:v>
                </c:pt>
                <c:pt idx="4">
                  <c:v>-279.3180614970646</c:v>
                </c:pt>
                <c:pt idx="5">
                  <c:v>-279.3017701540098</c:v>
                </c:pt>
                <c:pt idx="6">
                  <c:v>-279.2691885370801</c:v>
                </c:pt>
                <c:pt idx="7">
                  <c:v>-279.2366083447483</c:v>
                </c:pt>
                <c:pt idx="8">
                  <c:v>-279.1388763036564</c:v>
                </c:pt>
                <c:pt idx="9">
                  <c:v>-279.1063017980407</c:v>
                </c:pt>
                <c:pt idx="10">
                  <c:v>-279.073728711193</c:v>
                </c:pt>
                <c:pt idx="11">
                  <c:v>-279.0411570419529</c:v>
                </c:pt>
                <c:pt idx="12">
                  <c:v>-279.0085867891609</c:v>
                </c:pt>
                <c:pt idx="13">
                  <c:v>-278.97601795165923</c:v>
                </c:pt>
                <c:pt idx="14">
                  <c:v>-278.9434505282917</c:v>
                </c:pt>
                <c:pt idx="15">
                  <c:v>-278.9108845179042</c:v>
                </c:pt>
                <c:pt idx="16">
                  <c:v>-278.87831991934354</c:v>
                </c:pt>
                <c:pt idx="17">
                  <c:v>-278.8457567314588</c:v>
                </c:pt>
                <c:pt idx="18">
                  <c:v>-278.81319495310015</c:v>
                </c:pt>
                <c:pt idx="19">
                  <c:v>-278.78063458311976</c:v>
                </c:pt>
                <c:pt idx="20">
                  <c:v>-278.7480756203712</c:v>
                </c:pt>
                <c:pt idx="21">
                  <c:v>-278.6829619119922</c:v>
                </c:pt>
                <c:pt idx="22">
                  <c:v>-278.6178538188244</c:v>
                </c:pt>
                <c:pt idx="23">
                  <c:v>-278.5527513317544</c:v>
                </c:pt>
                <c:pt idx="24">
                  <c:v>-278.48765444169413</c:v>
                </c:pt>
                <c:pt idx="25">
                  <c:v>-278.422563139581</c:v>
                </c:pt>
                <c:pt idx="26">
                  <c:v>-278.3574774163777</c:v>
                </c:pt>
                <c:pt idx="27">
                  <c:v>-278.29239726307173</c:v>
                </c:pt>
                <c:pt idx="28">
                  <c:v>-278.22732267067636</c:v>
                </c:pt>
                <c:pt idx="29">
                  <c:v>-278.1622536302285</c:v>
                </c:pt>
                <c:pt idx="30">
                  <c:v>-278.097190132791</c:v>
                </c:pt>
                <c:pt idx="31">
                  <c:v>-278.032132169451</c:v>
                </c:pt>
                <c:pt idx="32">
                  <c:v>-277.96707973132055</c:v>
                </c:pt>
                <c:pt idx="33">
                  <c:v>-277.9020328095357</c:v>
                </c:pt>
                <c:pt idx="34">
                  <c:v>-277.8369913952574</c:v>
                </c:pt>
                <c:pt idx="35">
                  <c:v>-277.7719554796702</c:v>
                </c:pt>
                <c:pt idx="36">
                  <c:v>-277.7069250539838</c:v>
                </c:pt>
                <c:pt idx="37">
                  <c:v>-277.6419001094317</c:v>
                </c:pt>
                <c:pt idx="38">
                  <c:v>-277.5768806372708</c:v>
                </c:pt>
                <c:pt idx="39">
                  <c:v>-277.51186662878285</c:v>
                </c:pt>
                <c:pt idx="40">
                  <c:v>-277.44685807527316</c:v>
                </c:pt>
                <c:pt idx="41">
                  <c:v>-277.31685729852694</c:v>
                </c:pt>
                <c:pt idx="42">
                  <c:v>-277.18687823794676</c:v>
                </c:pt>
                <c:pt idx="43">
                  <c:v>-277.0569208248229</c:v>
                </c:pt>
                <c:pt idx="44">
                  <c:v>-276.92698499081746</c:v>
                </c:pt>
                <c:pt idx="45">
                  <c:v>-276.7970706679619</c:v>
                </c:pt>
                <c:pt idx="46">
                  <c:v>-276.6671777886547</c:v>
                </c:pt>
                <c:pt idx="47">
                  <c:v>-276.5373062856577</c:v>
                </c:pt>
                <c:pt idx="48">
                  <c:v>-276.4074560920933</c:v>
                </c:pt>
                <c:pt idx="49">
                  <c:v>-276.27762714144234</c:v>
                </c:pt>
                <c:pt idx="50">
                  <c:v>-276.14781936754054</c:v>
                </c:pt>
                <c:pt idx="51">
                  <c:v>-276.0180327045761</c:v>
                </c:pt>
                <c:pt idx="52">
                  <c:v>-275.88826708708694</c:v>
                </c:pt>
                <c:pt idx="53">
                  <c:v>-275.75852244995787</c:v>
                </c:pt>
                <c:pt idx="54">
                  <c:v>-275.628798728418</c:v>
                </c:pt>
                <c:pt idx="55">
                  <c:v>-275.49909585803846</c:v>
                </c:pt>
                <c:pt idx="56">
                  <c:v>-275.3694137747284</c:v>
                </c:pt>
                <c:pt idx="57">
                  <c:v>-275.2397524147348</c:v>
                </c:pt>
                <c:pt idx="58">
                  <c:v>-275.1101117146377</c:v>
                </c:pt>
                <c:pt idx="59">
                  <c:v>-274.9804916113482</c:v>
                </c:pt>
                <c:pt idx="60">
                  <c:v>-274.8508920421068</c:v>
                </c:pt>
                <c:pt idx="61">
                  <c:v>-274.72131294448</c:v>
                </c:pt>
                <c:pt idx="62">
                  <c:v>-274.59175425635874</c:v>
                </c:pt>
                <c:pt idx="63">
                  <c:v>-274.46221591595423</c:v>
                </c:pt>
                <c:pt idx="64">
                  <c:v>-274.33269786179744</c:v>
                </c:pt>
                <c:pt idx="65">
                  <c:v>-274.20320003273616</c:v>
                </c:pt>
                <c:pt idx="66">
                  <c:v>-274.07372236793145</c:v>
                </c:pt>
                <c:pt idx="67">
                  <c:v>-273.9442648068576</c:v>
                </c:pt>
                <c:pt idx="68">
                  <c:v>-273.81482728929666</c:v>
                </c:pt>
                <c:pt idx="69">
                  <c:v>-273.68540975534006</c:v>
                </c:pt>
                <c:pt idx="70">
                  <c:v>-273.5560121453825</c:v>
                </c:pt>
                <c:pt idx="71">
                  <c:v>-273.4266344001222</c:v>
                </c:pt>
                <c:pt idx="72">
                  <c:v>-273.2972764605576</c:v>
                </c:pt>
                <c:pt idx="73">
                  <c:v>-273.16793826798533</c:v>
                </c:pt>
                <c:pt idx="74">
                  <c:v>-273.0386197639988</c:v>
                </c:pt>
                <c:pt idx="75">
                  <c:v>-272.90932089048465</c:v>
                </c:pt>
                <c:pt idx="76">
                  <c:v>-272.7800415896209</c:v>
                </c:pt>
                <c:pt idx="77">
                  <c:v>-272.65078180387627</c:v>
                </c:pt>
                <c:pt idx="78">
                  <c:v>-272.52154147600663</c:v>
                </c:pt>
                <c:pt idx="79">
                  <c:v>-272.392320549053</c:v>
                </c:pt>
                <c:pt idx="80">
                  <c:v>-272.26311896633985</c:v>
                </c:pt>
                <c:pt idx="81">
                  <c:v>-272.13393667147307</c:v>
                </c:pt>
                <c:pt idx="82">
                  <c:v>-272.0047736083385</c:v>
                </c:pt>
                <c:pt idx="83">
                  <c:v>-271.8756297210979</c:v>
                </c:pt>
                <c:pt idx="84">
                  <c:v>-271.74650495418985</c:v>
                </c:pt>
                <c:pt idx="85">
                  <c:v>-271.61739925232524</c:v>
                </c:pt>
                <c:pt idx="86">
                  <c:v>-270.9721548024386</c:v>
                </c:pt>
                <c:pt idx="87">
                  <c:v>-270.32737883913944</c:v>
                </c:pt>
                <c:pt idx="88">
                  <c:v>-269.6830647474798</c:v>
                </c:pt>
              </c:numCache>
            </c:numRef>
          </c:xVal>
          <c:yVal>
            <c:numRef>
              <c:f>'P-h chart data '!$AG$8:$AG$96</c:f>
              <c:numCache>
                <c:ptCount val="89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  <c:pt idx="46">
                  <c:v>42</c:v>
                </c:pt>
                <c:pt idx="47">
                  <c:v>44</c:v>
                </c:pt>
                <c:pt idx="48">
                  <c:v>46</c:v>
                </c:pt>
                <c:pt idx="49">
                  <c:v>48</c:v>
                </c:pt>
                <c:pt idx="50">
                  <c:v>50</c:v>
                </c:pt>
                <c:pt idx="51">
                  <c:v>52</c:v>
                </c:pt>
                <c:pt idx="52">
                  <c:v>54</c:v>
                </c:pt>
                <c:pt idx="53">
                  <c:v>56</c:v>
                </c:pt>
                <c:pt idx="54">
                  <c:v>58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66</c:v>
                </c:pt>
                <c:pt idx="59">
                  <c:v>68</c:v>
                </c:pt>
                <c:pt idx="60">
                  <c:v>70</c:v>
                </c:pt>
                <c:pt idx="61">
                  <c:v>72</c:v>
                </c:pt>
                <c:pt idx="62">
                  <c:v>74</c:v>
                </c:pt>
                <c:pt idx="63">
                  <c:v>76</c:v>
                </c:pt>
                <c:pt idx="64">
                  <c:v>78</c:v>
                </c:pt>
                <c:pt idx="65">
                  <c:v>80</c:v>
                </c:pt>
                <c:pt idx="66">
                  <c:v>82</c:v>
                </c:pt>
                <c:pt idx="67">
                  <c:v>84</c:v>
                </c:pt>
                <c:pt idx="68">
                  <c:v>86</c:v>
                </c:pt>
                <c:pt idx="69">
                  <c:v>88</c:v>
                </c:pt>
                <c:pt idx="70">
                  <c:v>90</c:v>
                </c:pt>
                <c:pt idx="71">
                  <c:v>92</c:v>
                </c:pt>
                <c:pt idx="72">
                  <c:v>94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102</c:v>
                </c:pt>
                <c:pt idx="77">
                  <c:v>104</c:v>
                </c:pt>
                <c:pt idx="78">
                  <c:v>106</c:v>
                </c:pt>
                <c:pt idx="79">
                  <c:v>108</c:v>
                </c:pt>
                <c:pt idx="80">
                  <c:v>110</c:v>
                </c:pt>
                <c:pt idx="81">
                  <c:v>112</c:v>
                </c:pt>
                <c:pt idx="82">
                  <c:v>114</c:v>
                </c:pt>
                <c:pt idx="83">
                  <c:v>116</c:v>
                </c:pt>
                <c:pt idx="84">
                  <c:v>118</c:v>
                </c:pt>
                <c:pt idx="85">
                  <c:v>120</c:v>
                </c:pt>
                <c:pt idx="86">
                  <c:v>130</c:v>
                </c:pt>
                <c:pt idx="87">
                  <c:v>140</c:v>
                </c:pt>
                <c:pt idx="88">
                  <c:v>150</c:v>
                </c:pt>
              </c:numCache>
            </c:numRef>
          </c:yVal>
          <c:smooth val="1"/>
        </c:ser>
        <c:ser>
          <c:idx val="19"/>
          <c:order val="19"/>
          <c:tx>
            <c:v>s = -0.5 kJ/kgK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'!$AH$8:$AH$96</c:f>
              <c:numCache>
                <c:ptCount val="89"/>
                <c:pt idx="0">
                  <c:v>-159.64787143610087</c:v>
                </c:pt>
                <c:pt idx="1">
                  <c:v>-153.2694035767633</c:v>
                </c:pt>
                <c:pt idx="2">
                  <c:v>-148.70008165968855</c:v>
                </c:pt>
                <c:pt idx="3">
                  <c:v>-144.57854936540647</c:v>
                </c:pt>
                <c:pt idx="4">
                  <c:v>-143.39683626970975</c:v>
                </c:pt>
                <c:pt idx="5">
                  <c:v>-142.4999716191049</c:v>
                </c:pt>
                <c:pt idx="6">
                  <c:v>-141.2335825290713</c:v>
                </c:pt>
                <c:pt idx="7">
                  <c:v>-140.39926509224873</c:v>
                </c:pt>
                <c:pt idx="8">
                  <c:v>-139.17454083571585</c:v>
                </c:pt>
                <c:pt idx="9">
                  <c:v>-139.00363079880037</c:v>
                </c:pt>
                <c:pt idx="10">
                  <c:v>-138.9045470442154</c:v>
                </c:pt>
                <c:pt idx="11">
                  <c:v>-138.856636823459</c:v>
                </c:pt>
                <c:pt idx="12">
                  <c:v>-138.81609012707014</c:v>
                </c:pt>
                <c:pt idx="13">
                  <c:v>-138.77555447826973</c:v>
                </c:pt>
                <c:pt idx="14">
                  <c:v>-138.7350298471077</c:v>
                </c:pt>
                <c:pt idx="15">
                  <c:v>-138.6945162037873</c:v>
                </c:pt>
                <c:pt idx="16">
                  <c:v>-138.65401351865833</c:v>
                </c:pt>
                <c:pt idx="17">
                  <c:v>-138.61352176222132</c:v>
                </c:pt>
                <c:pt idx="18">
                  <c:v>-138.5730409051225</c:v>
                </c:pt>
                <c:pt idx="19">
                  <c:v>-138.53257091815482</c:v>
                </c:pt>
                <c:pt idx="20">
                  <c:v>-138.49211177225723</c:v>
                </c:pt>
                <c:pt idx="21">
                  <c:v>-138.41122588814017</c:v>
                </c:pt>
                <c:pt idx="22">
                  <c:v>-138.3303830231372</c:v>
                </c:pt>
                <c:pt idx="23">
                  <c:v>-138.24958294986536</c:v>
                </c:pt>
                <c:pt idx="24">
                  <c:v>-138.16882544316437</c:v>
                </c:pt>
                <c:pt idx="25">
                  <c:v>-138.08811028005834</c:v>
                </c:pt>
                <c:pt idx="26">
                  <c:v>-138.0074372397305</c:v>
                </c:pt>
                <c:pt idx="27">
                  <c:v>-137.92680610348714</c:v>
                </c:pt>
                <c:pt idx="28">
                  <c:v>-137.84621665472926</c:v>
                </c:pt>
                <c:pt idx="29">
                  <c:v>-137.76566867892117</c:v>
                </c:pt>
                <c:pt idx="30">
                  <c:v>-137.68516196356492</c:v>
                </c:pt>
                <c:pt idx="31">
                  <c:v>-137.60469629816603</c:v>
                </c:pt>
                <c:pt idx="32">
                  <c:v>-137.52427147420926</c:v>
                </c:pt>
                <c:pt idx="33">
                  <c:v>-137.44388728512908</c:v>
                </c:pt>
                <c:pt idx="34">
                  <c:v>-137.3635435262828</c:v>
                </c:pt>
                <c:pt idx="35">
                  <c:v>-137.28323999492503</c:v>
                </c:pt>
                <c:pt idx="36">
                  <c:v>-137.20297649017868</c:v>
                </c:pt>
                <c:pt idx="37">
                  <c:v>-137.12275281301288</c:v>
                </c:pt>
                <c:pt idx="38">
                  <c:v>-137.04256876621517</c:v>
                </c:pt>
                <c:pt idx="39">
                  <c:v>-136.96242415436615</c:v>
                </c:pt>
                <c:pt idx="40">
                  <c:v>-136.88231878381822</c:v>
                </c:pt>
                <c:pt idx="41">
                  <c:v>-136.72222500073812</c:v>
                </c:pt>
                <c:pt idx="42">
                  <c:v>-136.56228590228986</c:v>
                </c:pt>
                <c:pt idx="43">
                  <c:v>-136.40250000062278</c:v>
                </c:pt>
                <c:pt idx="44">
                  <c:v>-136.24286583401476</c:v>
                </c:pt>
                <c:pt idx="45">
                  <c:v>-136.08338196619317</c:v>
                </c:pt>
                <c:pt idx="46">
                  <c:v>-135.92404698567606</c:v>
                </c:pt>
                <c:pt idx="47">
                  <c:v>-135.76485950513904</c:v>
                </c:pt>
                <c:pt idx="48">
                  <c:v>-135.6058181608037</c:v>
                </c:pt>
                <c:pt idx="49">
                  <c:v>-135.44692161184193</c:v>
                </c:pt>
                <c:pt idx="50">
                  <c:v>-135.28816853980723</c:v>
                </c:pt>
                <c:pt idx="51">
                  <c:v>-135.12955764808154</c:v>
                </c:pt>
                <c:pt idx="52">
                  <c:v>-134.9710876613362</c:v>
                </c:pt>
                <c:pt idx="53">
                  <c:v>-134.8127573250181</c:v>
                </c:pt>
                <c:pt idx="54">
                  <c:v>-134.65456540484848</c:v>
                </c:pt>
                <c:pt idx="55">
                  <c:v>-134.49651068633528</c:v>
                </c:pt>
                <c:pt idx="56">
                  <c:v>-134.33859197430775</c:v>
                </c:pt>
                <c:pt idx="57">
                  <c:v>-134.18080809245794</c:v>
                </c:pt>
                <c:pt idx="58">
                  <c:v>-134.02315788290366</c:v>
                </c:pt>
                <c:pt idx="59">
                  <c:v>-133.8656402057583</c:v>
                </c:pt>
                <c:pt idx="60">
                  <c:v>-133.7082539387213</c:v>
                </c:pt>
                <c:pt idx="61">
                  <c:v>-133.55099797667313</c:v>
                </c:pt>
                <c:pt idx="62">
                  <c:v>-133.3938712312896</c:v>
                </c:pt>
                <c:pt idx="63">
                  <c:v>-133.23687263066307</c:v>
                </c:pt>
                <c:pt idx="64">
                  <c:v>-133.08000111893745</c:v>
                </c:pt>
                <c:pt idx="65">
                  <c:v>-132.9232556559525</c:v>
                </c:pt>
                <c:pt idx="66">
                  <c:v>-132.7666352168995</c:v>
                </c:pt>
                <c:pt idx="67">
                  <c:v>-132.61013879198683</c:v>
                </c:pt>
                <c:pt idx="68">
                  <c:v>-132.45376538611563</c:v>
                </c:pt>
                <c:pt idx="69">
                  <c:v>-132.29751401856316</c:v>
                </c:pt>
                <c:pt idx="70">
                  <c:v>-132.1413837226767</c:v>
                </c:pt>
                <c:pt idx="71">
                  <c:v>-131.98537354557604</c:v>
                </c:pt>
                <c:pt idx="72">
                  <c:v>-131.82948254786464</c:v>
                </c:pt>
                <c:pt idx="73">
                  <c:v>-131.6737098033464</c:v>
                </c:pt>
                <c:pt idx="74">
                  <c:v>-131.51805439875338</c:v>
                </c:pt>
                <c:pt idx="75">
                  <c:v>-131.3625154334805</c:v>
                </c:pt>
                <c:pt idx="76">
                  <c:v>-131.20709201932522</c:v>
                </c:pt>
                <c:pt idx="77">
                  <c:v>-131.0517832802354</c:v>
                </c:pt>
                <c:pt idx="78">
                  <c:v>-130.89658835206657</c:v>
                </c:pt>
                <c:pt idx="79">
                  <c:v>-130.7415063823421</c:v>
                </c:pt>
                <c:pt idx="80">
                  <c:v>-130.58653653002065</c:v>
                </c:pt>
                <c:pt idx="81">
                  <c:v>-130.4316779652719</c:v>
                </c:pt>
                <c:pt idx="82">
                  <c:v>-130.2769298692545</c:v>
                </c:pt>
                <c:pt idx="83">
                  <c:v>-130.12229143390317</c:v>
                </c:pt>
                <c:pt idx="84">
                  <c:v>-129.96776186171965</c:v>
                </c:pt>
                <c:pt idx="85">
                  <c:v>-129.81334036556922</c:v>
                </c:pt>
                <c:pt idx="86">
                  <c:v>-129.04282717648596</c:v>
                </c:pt>
                <c:pt idx="87">
                  <c:v>-128.27490344396972</c:v>
                </c:pt>
                <c:pt idx="88">
                  <c:v>-127.50948133247195</c:v>
                </c:pt>
              </c:numCache>
            </c:numRef>
          </c:xVal>
          <c:yVal>
            <c:numRef>
              <c:f>'P-h chart data '!$AI$8:$AI$96</c:f>
              <c:numCache>
                <c:ptCount val="89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  <c:pt idx="46">
                  <c:v>42</c:v>
                </c:pt>
                <c:pt idx="47">
                  <c:v>44</c:v>
                </c:pt>
                <c:pt idx="48">
                  <c:v>46</c:v>
                </c:pt>
                <c:pt idx="49">
                  <c:v>48</c:v>
                </c:pt>
                <c:pt idx="50">
                  <c:v>50</c:v>
                </c:pt>
                <c:pt idx="51">
                  <c:v>52</c:v>
                </c:pt>
                <c:pt idx="52">
                  <c:v>54</c:v>
                </c:pt>
                <c:pt idx="53">
                  <c:v>56</c:v>
                </c:pt>
                <c:pt idx="54">
                  <c:v>58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66</c:v>
                </c:pt>
                <c:pt idx="59">
                  <c:v>68</c:v>
                </c:pt>
                <c:pt idx="60">
                  <c:v>70</c:v>
                </c:pt>
                <c:pt idx="61">
                  <c:v>72</c:v>
                </c:pt>
                <c:pt idx="62">
                  <c:v>74</c:v>
                </c:pt>
                <c:pt idx="63">
                  <c:v>76</c:v>
                </c:pt>
                <c:pt idx="64">
                  <c:v>78</c:v>
                </c:pt>
                <c:pt idx="65">
                  <c:v>80</c:v>
                </c:pt>
                <c:pt idx="66">
                  <c:v>82</c:v>
                </c:pt>
                <c:pt idx="67">
                  <c:v>84</c:v>
                </c:pt>
                <c:pt idx="68">
                  <c:v>86</c:v>
                </c:pt>
                <c:pt idx="69">
                  <c:v>88</c:v>
                </c:pt>
                <c:pt idx="70">
                  <c:v>90</c:v>
                </c:pt>
                <c:pt idx="71">
                  <c:v>92</c:v>
                </c:pt>
                <c:pt idx="72">
                  <c:v>94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102</c:v>
                </c:pt>
                <c:pt idx="77">
                  <c:v>104</c:v>
                </c:pt>
                <c:pt idx="78">
                  <c:v>106</c:v>
                </c:pt>
                <c:pt idx="79">
                  <c:v>108</c:v>
                </c:pt>
                <c:pt idx="80">
                  <c:v>110</c:v>
                </c:pt>
                <c:pt idx="81">
                  <c:v>112</c:v>
                </c:pt>
                <c:pt idx="82">
                  <c:v>114</c:v>
                </c:pt>
                <c:pt idx="83">
                  <c:v>116</c:v>
                </c:pt>
                <c:pt idx="84">
                  <c:v>118</c:v>
                </c:pt>
                <c:pt idx="85">
                  <c:v>120</c:v>
                </c:pt>
                <c:pt idx="86">
                  <c:v>130</c:v>
                </c:pt>
                <c:pt idx="87">
                  <c:v>140</c:v>
                </c:pt>
                <c:pt idx="88">
                  <c:v>150</c:v>
                </c:pt>
              </c:numCache>
            </c:numRef>
          </c:yVal>
          <c:smooth val="1"/>
        </c:ser>
        <c:ser>
          <c:idx val="20"/>
          <c:order val="20"/>
          <c:tx>
            <c:v>s = 0 kJ/kgK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'!$AJ$8:$AJ$96</c:f>
              <c:numCache>
                <c:ptCount val="89"/>
                <c:pt idx="0">
                  <c:v>-39.19478266887495</c:v>
                </c:pt>
                <c:pt idx="1">
                  <c:v>-24.542903502903425</c:v>
                </c:pt>
                <c:pt idx="2">
                  <c:v>-12.815499928641373</c:v>
                </c:pt>
                <c:pt idx="3">
                  <c:v>-0.5788454051467181</c:v>
                </c:pt>
                <c:pt idx="4">
                  <c:v>3.455911227382421</c:v>
                </c:pt>
                <c:pt idx="5">
                  <c:v>6.782127634621024</c:v>
                </c:pt>
                <c:pt idx="6">
                  <c:v>12.076677376461502</c:v>
                </c:pt>
                <c:pt idx="7">
                  <c:v>16.21398965206371</c:v>
                </c:pt>
                <c:pt idx="8">
                  <c:v>24.970245348282425</c:v>
                </c:pt>
                <c:pt idx="9">
                  <c:v>27.163025337540144</c:v>
                </c:pt>
                <c:pt idx="10">
                  <c:v>29.120213699807405</c:v>
                </c:pt>
                <c:pt idx="11">
                  <c:v>30.8854677778393</c:v>
                </c:pt>
                <c:pt idx="12">
                  <c:v>32.49124050931712</c:v>
                </c:pt>
                <c:pt idx="13">
                  <c:v>33.962326149545525</c:v>
                </c:pt>
                <c:pt idx="14">
                  <c:v>35.31806441134928</c:v>
                </c:pt>
                <c:pt idx="15">
                  <c:v>36.57310736175181</c:v>
                </c:pt>
                <c:pt idx="16">
                  <c:v>37.73980015455842</c:v>
                </c:pt>
                <c:pt idx="17">
                  <c:v>38.82859117330626</c:v>
                </c:pt>
                <c:pt idx="18">
                  <c:v>39.84817453736383</c:v>
                </c:pt>
                <c:pt idx="19">
                  <c:v>40.80586341083704</c:v>
                </c:pt>
                <c:pt idx="20">
                  <c:v>41.70786877325845</c:v>
                </c:pt>
                <c:pt idx="21">
                  <c:v>43.3653831425123</c:v>
                </c:pt>
                <c:pt idx="22">
                  <c:v>44.85528768875418</c:v>
                </c:pt>
                <c:pt idx="23">
                  <c:v>46.2039932654851</c:v>
                </c:pt>
                <c:pt idx="24">
                  <c:v>47.43213849132541</c:v>
                </c:pt>
                <c:pt idx="25">
                  <c:v>48.556161502007726</c:v>
                </c:pt>
                <c:pt idx="26">
                  <c:v>49.58936975331127</c:v>
                </c:pt>
                <c:pt idx="27">
                  <c:v>50.54268898033427</c:v>
                </c:pt>
                <c:pt idx="28">
                  <c:v>51.42520041942793</c:v>
                </c:pt>
                <c:pt idx="29">
                  <c:v>52.24453438455466</c:v>
                </c:pt>
                <c:pt idx="30">
                  <c:v>53.00716401368202</c:v>
                </c:pt>
                <c:pt idx="31">
                  <c:v>53.71862814551688</c:v>
                </c:pt>
                <c:pt idx="32">
                  <c:v>54.38370292681222</c:v>
                </c:pt>
                <c:pt idx="33">
                  <c:v>55.00653569818914</c:v>
                </c:pt>
                <c:pt idx="34">
                  <c:v>55.59075070156629</c:v>
                </c:pt>
                <c:pt idx="35">
                  <c:v>56.139533446733</c:v>
                </c:pt>
                <c:pt idx="36">
                  <c:v>56.65569871227062</c:v>
                </c:pt>
                <c:pt idx="37">
                  <c:v>57.14174585216546</c:v>
                </c:pt>
                <c:pt idx="38">
                  <c:v>57.599904152324335</c:v>
                </c:pt>
                <c:pt idx="39">
                  <c:v>58.03217031254653</c:v>
                </c:pt>
                <c:pt idx="40">
                  <c:v>58.44033964092401</c:v>
                </c:pt>
                <c:pt idx="41">
                  <c:v>59.19071476442885</c:v>
                </c:pt>
                <c:pt idx="42">
                  <c:v>59.86226038115814</c:v>
                </c:pt>
                <c:pt idx="43">
                  <c:v>60.46875154778101</c:v>
                </c:pt>
                <c:pt idx="44">
                  <c:v>61.02980330414118</c:v>
                </c:pt>
                <c:pt idx="45">
                  <c:v>61.55384912853785</c:v>
                </c:pt>
                <c:pt idx="46">
                  <c:v>62.04783888266748</c:v>
                </c:pt>
                <c:pt idx="47">
                  <c:v>62.51709453038353</c:v>
                </c:pt>
                <c:pt idx="48">
                  <c:v>62.9656976095712</c:v>
                </c:pt>
                <c:pt idx="49">
                  <c:v>63.39680643459553</c:v>
                </c:pt>
                <c:pt idx="50">
                  <c:v>63.81289608712297</c:v>
                </c:pt>
                <c:pt idx="51">
                  <c:v>64.21593369531612</c:v>
                </c:pt>
                <c:pt idx="52">
                  <c:v>64.6075049401016</c:v>
                </c:pt>
                <c:pt idx="53">
                  <c:v>64.98890543237866</c:v>
                </c:pt>
                <c:pt idx="54">
                  <c:v>65.36120721317074</c:v>
                </c:pt>
                <c:pt idx="55">
                  <c:v>65.72530767887996</c:v>
                </c:pt>
                <c:pt idx="56">
                  <c:v>66.08196602467368</c:v>
                </c:pt>
                <c:pt idx="57">
                  <c:v>66.43183074063793</c:v>
                </c:pt>
                <c:pt idx="58">
                  <c:v>66.77546062192452</c:v>
                </c:pt>
                <c:pt idx="59">
                  <c:v>67.11334102017936</c:v>
                </c:pt>
                <c:pt idx="60">
                  <c:v>67.44589656076649</c:v>
                </c:pt>
                <c:pt idx="61">
                  <c:v>67.7735012036507</c:v>
                </c:pt>
                <c:pt idx="62">
                  <c:v>68.09648628463505</c:v>
                </c:pt>
                <c:pt idx="63">
                  <c:v>68.41514700405845</c:v>
                </c:pt>
                <c:pt idx="64">
                  <c:v>68.72974770960734</c:v>
                </c:pt>
                <c:pt idx="65">
                  <c:v>69.04052623319043</c:v>
                </c:pt>
                <c:pt idx="66">
                  <c:v>69.34769747897582</c:v>
                </c:pt>
                <c:pt idx="67">
                  <c:v>69.65145641342735</c:v>
                </c:pt>
                <c:pt idx="68">
                  <c:v>69.95198057387809</c:v>
                </c:pt>
                <c:pt idx="69">
                  <c:v>70.24943218651933</c:v>
                </c:pt>
                <c:pt idx="70">
                  <c:v>70.5439599652194</c:v>
                </c:pt>
                <c:pt idx="71">
                  <c:v>70.83570064777142</c:v>
                </c:pt>
                <c:pt idx="72">
                  <c:v>71.12478031473393</c:v>
                </c:pt>
                <c:pt idx="73">
                  <c:v>71.41131552720238</c:v>
                </c:pt>
                <c:pt idx="74">
                  <c:v>71.6954143129038</c:v>
                </c:pt>
                <c:pt idx="75">
                  <c:v>71.97717702454803</c:v>
                </c:pt>
                <c:pt idx="76">
                  <c:v>72.25669709006883</c:v>
                </c:pt>
                <c:pt idx="77">
                  <c:v>72.53406167091111</c:v>
                </c:pt>
                <c:pt idx="78">
                  <c:v>72.80935224175879</c:v>
                </c:pt>
                <c:pt idx="79">
                  <c:v>73.08264510287317</c:v>
                </c:pt>
                <c:pt idx="80">
                  <c:v>73.35401183434806</c:v>
                </c:pt>
                <c:pt idx="81">
                  <c:v>73.62351970015021</c:v>
                </c:pt>
                <c:pt idx="82">
                  <c:v>73.89123200857179</c:v>
                </c:pt>
                <c:pt idx="83">
                  <c:v>74.15720843469038</c:v>
                </c:pt>
                <c:pt idx="84">
                  <c:v>74.42150530964761</c:v>
                </c:pt>
                <c:pt idx="85">
                  <c:v>74.68417588081373</c:v>
                </c:pt>
                <c:pt idx="86">
                  <c:v>75.97480972347797</c:v>
                </c:pt>
                <c:pt idx="87">
                  <c:v>77.2313542000007</c:v>
                </c:pt>
                <c:pt idx="88">
                  <c:v>78.45807390469892</c:v>
                </c:pt>
              </c:numCache>
            </c:numRef>
          </c:xVal>
          <c:yVal>
            <c:numRef>
              <c:f>'P-h chart data '!$AK$8:$AK$96</c:f>
              <c:numCache>
                <c:ptCount val="89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  <c:pt idx="45">
                  <c:v>40</c:v>
                </c:pt>
                <c:pt idx="46">
                  <c:v>42</c:v>
                </c:pt>
                <c:pt idx="47">
                  <c:v>44</c:v>
                </c:pt>
                <c:pt idx="48">
                  <c:v>46</c:v>
                </c:pt>
                <c:pt idx="49">
                  <c:v>48</c:v>
                </c:pt>
                <c:pt idx="50">
                  <c:v>50</c:v>
                </c:pt>
                <c:pt idx="51">
                  <c:v>52</c:v>
                </c:pt>
                <c:pt idx="52">
                  <c:v>54</c:v>
                </c:pt>
                <c:pt idx="53">
                  <c:v>56</c:v>
                </c:pt>
                <c:pt idx="54">
                  <c:v>58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66</c:v>
                </c:pt>
                <c:pt idx="59">
                  <c:v>68</c:v>
                </c:pt>
                <c:pt idx="60">
                  <c:v>70</c:v>
                </c:pt>
                <c:pt idx="61">
                  <c:v>72</c:v>
                </c:pt>
                <c:pt idx="62">
                  <c:v>74</c:v>
                </c:pt>
                <c:pt idx="63">
                  <c:v>76</c:v>
                </c:pt>
                <c:pt idx="64">
                  <c:v>78</c:v>
                </c:pt>
                <c:pt idx="65">
                  <c:v>80</c:v>
                </c:pt>
                <c:pt idx="66">
                  <c:v>82</c:v>
                </c:pt>
                <c:pt idx="67">
                  <c:v>84</c:v>
                </c:pt>
                <c:pt idx="68">
                  <c:v>86</c:v>
                </c:pt>
                <c:pt idx="69">
                  <c:v>88</c:v>
                </c:pt>
                <c:pt idx="70">
                  <c:v>90</c:v>
                </c:pt>
                <c:pt idx="71">
                  <c:v>92</c:v>
                </c:pt>
                <c:pt idx="72">
                  <c:v>94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102</c:v>
                </c:pt>
                <c:pt idx="77">
                  <c:v>104</c:v>
                </c:pt>
                <c:pt idx="78">
                  <c:v>106</c:v>
                </c:pt>
                <c:pt idx="79">
                  <c:v>108</c:v>
                </c:pt>
                <c:pt idx="80">
                  <c:v>110</c:v>
                </c:pt>
                <c:pt idx="81">
                  <c:v>112</c:v>
                </c:pt>
                <c:pt idx="82">
                  <c:v>114</c:v>
                </c:pt>
                <c:pt idx="83">
                  <c:v>116</c:v>
                </c:pt>
                <c:pt idx="84">
                  <c:v>118</c:v>
                </c:pt>
                <c:pt idx="85">
                  <c:v>120</c:v>
                </c:pt>
                <c:pt idx="86">
                  <c:v>130</c:v>
                </c:pt>
                <c:pt idx="87">
                  <c:v>140</c:v>
                </c:pt>
                <c:pt idx="88">
                  <c:v>150</c:v>
                </c:pt>
              </c:numCache>
            </c:numRef>
          </c:yVal>
          <c:smooth val="1"/>
        </c:ser>
        <c:ser>
          <c:idx val="21"/>
          <c:order val="21"/>
          <c:tx>
            <c:v>s = 0.5 kJ/kgK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'P-h chart data '!$AL$8:$AL$96</c:f>
              <c:numCache>
                <c:ptCount val="89"/>
                <c:pt idx="0">
                  <c:v>33.931925683905966</c:v>
                </c:pt>
                <c:pt idx="1">
                  <c:v>53.5647222926925</c:v>
                </c:pt>
                <c:pt idx="2">
                  <c:v>69.16553344257342</c:v>
                </c:pt>
                <c:pt idx="3">
                  <c:v>85.38996128699232</c:v>
                </c:pt>
                <c:pt idx="4">
                  <c:v>90.7390620283139</c:v>
                </c:pt>
                <c:pt idx="5">
                  <c:v>95.15255596874808</c:v>
                </c:pt>
                <c:pt idx="6">
                  <c:v>102.19092503758974</c:v>
                </c:pt>
                <c:pt idx="7">
                  <c:v>107.70863222670395</c:v>
                </c:pt>
                <c:pt idx="8">
                  <c:v>119.47382159955471</c:v>
                </c:pt>
                <c:pt idx="9">
                  <c:v>122.44740277710277</c:v>
                </c:pt>
                <c:pt idx="10">
                  <c:v>125.11409984039531</c:v>
                </c:pt>
                <c:pt idx="11">
                  <c:v>127.53106576108459</c:v>
                </c:pt>
                <c:pt idx="12">
                  <c:v>129.7407694078922</c:v>
                </c:pt>
                <c:pt idx="13">
                  <c:v>131.77563352833576</c:v>
                </c:pt>
                <c:pt idx="14">
                  <c:v>133.66098248473287</c:v>
                </c:pt>
                <c:pt idx="15">
                  <c:v>135.4169804795942</c:v>
                </c:pt>
                <c:pt idx="16">
                  <c:v>137.05994913622368</c:v>
                </c:pt>
                <c:pt idx="17">
                  <c:v>138.60328890451163</c:v>
                </c:pt>
                <c:pt idx="18">
                  <c:v>140.05813933348375</c:v>
                </c:pt>
                <c:pt idx="19">
                  <c:v>141.43386238112984</c:v>
                </c:pt>
                <c:pt idx="20">
                  <c:v>142.73840286091925</c:v>
                </c:pt>
                <c:pt idx="21">
                  <c:v>145.16020647426703</c:v>
                </c:pt>
                <c:pt idx="22">
                  <c:v>147.36770500312676</c:v>
                </c:pt>
                <c:pt idx="23">
                  <c:v>149.3945999340191</c:v>
                </c:pt>
                <c:pt idx="24">
                  <c:v>151.26720881797917</c:v>
                </c:pt>
                <c:pt idx="25">
                  <c:v>153.00648296533416</c:v>
                </c:pt>
                <c:pt idx="26">
                  <c:v>154.6293787044112</c:v>
                </c:pt>
                <c:pt idx="27">
                  <c:v>156.14981609490283</c:v>
                </c:pt>
                <c:pt idx="28">
                  <c:v>157.57936577537123</c:v>
                </c:pt>
                <c:pt idx="29">
                  <c:v>158.92775161204668</c:v>
                </c:pt>
                <c:pt idx="30">
                  <c:v>160.20322548504834</c:v>
                </c:pt>
                <c:pt idx="31">
                  <c:v>161.4128514019436</c:v>
                </c:pt>
                <c:pt idx="32">
                  <c:v>162.5627240800382</c:v>
                </c:pt>
                <c:pt idx="33">
                  <c:v>163.6581393572597</c:v>
                </c:pt>
                <c:pt idx="34">
                  <c:v>164.7037286479786</c:v>
                </c:pt>
                <c:pt idx="35">
                  <c:v>165.70356618881584</c:v>
                </c:pt>
                <c:pt idx="36">
                  <c:v>166.66125543233065</c:v>
                </c:pt>
                <c:pt idx="37">
                  <c:v>167.57999927666285</c:v>
                </c:pt>
                <c:pt idx="38">
                  <c:v>168.46265763281252</c:v>
                </c:pt>
                <c:pt idx="39">
                  <c:v>169.311794976299</c:v>
                </c:pt>
                <c:pt idx="40">
                  <c:v>170.12971990565393</c:v>
                </c:pt>
                <c:pt idx="41">
                  <c:v>171.68008107430862</c:v>
                </c:pt>
                <c:pt idx="42">
                  <c:v>173.12822825109538</c:v>
                </c:pt>
                <c:pt idx="43">
                  <c:v>174.48620861871873</c:v>
                </c:pt>
                <c:pt idx="44">
                  <c:v>175.76414999451242</c:v>
                </c:pt>
              </c:numCache>
            </c:numRef>
          </c:xVal>
          <c:yVal>
            <c:numRef>
              <c:f>'P-h chart data '!$AM$8:$AM$96</c:f>
              <c:numCache>
                <c:ptCount val="89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32</c:v>
                </c:pt>
                <c:pt idx="42">
                  <c:v>34</c:v>
                </c:pt>
                <c:pt idx="43">
                  <c:v>36</c:v>
                </c:pt>
                <c:pt idx="44">
                  <c:v>38</c:v>
                </c:pt>
              </c:numCache>
            </c:numRef>
          </c:yVal>
          <c:smooth val="1"/>
        </c:ser>
        <c:axId val="53743682"/>
        <c:axId val="13931091"/>
      </c:scatterChart>
      <c:valAx>
        <c:axId val="53743682"/>
        <c:scaling>
          <c:orientation val="minMax"/>
          <c:max val="15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 [kJ/kg]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31091"/>
        <c:crossesAt val="0.1"/>
        <c:crossBetween val="midCat"/>
        <c:dispUnits/>
      </c:valAx>
      <c:valAx>
        <c:axId val="13931091"/>
        <c:scaling>
          <c:logBase val="10"/>
          <c:orientation val="minMax"/>
          <c:max val="1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log P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43682"/>
        <c:crossesAt val="-3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0.47575</cdr:y>
    </cdr:from>
    <cdr:to>
      <cdr:x>0.57675</cdr:x>
      <cdr:y>0.50175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291465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 = 50 °C</a:t>
          </a:r>
        </a:p>
      </cdr:txBody>
    </cdr:sp>
  </cdr:relSizeAnchor>
  <cdr:relSizeAnchor xmlns:cdr="http://schemas.openxmlformats.org/drawingml/2006/chartDrawing">
    <cdr:from>
      <cdr:x>0.4025</cdr:x>
      <cdr:y>0.684</cdr:y>
    </cdr:from>
    <cdr:to>
      <cdr:x>0.4555</cdr:x>
      <cdr:y>0.7135</cdr:y>
    </cdr:to>
    <cdr:sp>
      <cdr:nvSpPr>
        <cdr:cNvPr id="2" name="TextBox 4"/>
        <cdr:cNvSpPr txBox="1">
          <a:spLocks noChangeArrowheads="1"/>
        </cdr:cNvSpPr>
      </cdr:nvSpPr>
      <cdr:spPr>
        <a:xfrm>
          <a:off x="3314700" y="41910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 = 0 °C</a:t>
          </a:r>
        </a:p>
      </cdr:txBody>
    </cdr:sp>
  </cdr:relSizeAnchor>
  <cdr:relSizeAnchor xmlns:cdr="http://schemas.openxmlformats.org/drawingml/2006/chartDrawing">
    <cdr:from>
      <cdr:x>0.831</cdr:x>
      <cdr:y>0.67625</cdr:y>
    </cdr:from>
    <cdr:to>
      <cdr:x>0.92</cdr:x>
      <cdr:y>0.703</cdr:y>
    </cdr:to>
    <cdr:sp>
      <cdr:nvSpPr>
        <cdr:cNvPr id="3" name="TextBox 7"/>
        <cdr:cNvSpPr txBox="1">
          <a:spLocks noChangeArrowheads="1"/>
        </cdr:cNvSpPr>
      </cdr:nvSpPr>
      <cdr:spPr>
        <a:xfrm>
          <a:off x="6858000" y="4143375"/>
          <a:ext cx="7334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v=0.4 m3/kg</a:t>
          </a:r>
        </a:p>
      </cdr:txBody>
    </cdr:sp>
  </cdr:relSizeAnchor>
  <cdr:relSizeAnchor xmlns:cdr="http://schemas.openxmlformats.org/drawingml/2006/chartDrawing">
    <cdr:from>
      <cdr:x>0.83375</cdr:x>
      <cdr:y>0.526</cdr:y>
    </cdr:from>
    <cdr:to>
      <cdr:x>0.8835</cdr:x>
      <cdr:y>0.55525</cdr:y>
    </cdr:to>
    <cdr:sp>
      <cdr:nvSpPr>
        <cdr:cNvPr id="4" name="TextBox 8"/>
        <cdr:cNvSpPr txBox="1">
          <a:spLocks noChangeArrowheads="1"/>
        </cdr:cNvSpPr>
      </cdr:nvSpPr>
      <cdr:spPr>
        <a:xfrm>
          <a:off x="6877050" y="3219450"/>
          <a:ext cx="4095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 v=0.1</a:t>
          </a:r>
        </a:p>
      </cdr:txBody>
    </cdr:sp>
  </cdr:relSizeAnchor>
  <cdr:relSizeAnchor xmlns:cdr="http://schemas.openxmlformats.org/drawingml/2006/chartDrawing">
    <cdr:from>
      <cdr:x>0.116</cdr:x>
      <cdr:y>0.1505</cdr:y>
    </cdr:from>
    <cdr:to>
      <cdr:x>0.1455</cdr:x>
      <cdr:y>0.25275</cdr:y>
    </cdr:to>
    <cdr:sp>
      <cdr:nvSpPr>
        <cdr:cNvPr id="5" name="TextBox 11"/>
        <cdr:cNvSpPr txBox="1">
          <a:spLocks noChangeArrowheads="1"/>
        </cdr:cNvSpPr>
      </cdr:nvSpPr>
      <cdr:spPr>
        <a:xfrm>
          <a:off x="952500" y="914400"/>
          <a:ext cx="24765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800" b="0" i="0" u="none" baseline="0"/>
            <a:t>s=-1 kJ/kgK</a:t>
          </a:r>
        </a:p>
      </cdr:txBody>
    </cdr:sp>
  </cdr:relSizeAnchor>
  <cdr:relSizeAnchor xmlns:cdr="http://schemas.openxmlformats.org/drawingml/2006/chartDrawing">
    <cdr:from>
      <cdr:x>0.1455</cdr:x>
      <cdr:y>0.82225</cdr:y>
    </cdr:from>
    <cdr:to>
      <cdr:x>0.58375</cdr:x>
      <cdr:y>0.878</cdr:y>
    </cdr:to>
    <cdr:grpSp>
      <cdr:nvGrpSpPr>
        <cdr:cNvPr id="6" name="Group 34"/>
        <cdr:cNvGrpSpPr>
          <a:grpSpLocks/>
        </cdr:cNvGrpSpPr>
      </cdr:nvGrpSpPr>
      <cdr:grpSpPr>
        <a:xfrm>
          <a:off x="1200150" y="5038725"/>
          <a:ext cx="3619500" cy="342900"/>
          <a:chOff x="1189091" y="4973276"/>
          <a:chExt cx="3581577" cy="337197"/>
        </a:xfrm>
        <a:solidFill>
          <a:srgbClr val="FFFFFF"/>
        </a:solidFill>
      </cdr:grpSpPr>
      <cdr:sp>
        <cdr:nvSpPr>
          <cdr:cNvPr id="7" name="TextBox 15"/>
          <cdr:cNvSpPr txBox="1">
            <a:spLocks noChangeArrowheads="1"/>
          </cdr:cNvSpPr>
        </cdr:nvSpPr>
        <cdr:spPr>
          <a:xfrm>
            <a:off x="3019277" y="4973276"/>
            <a:ext cx="159380" cy="3371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q=0.5</a:t>
            </a:r>
          </a:p>
        </cdr:txBody>
      </cdr:sp>
      <cdr:sp>
        <cdr:nvSpPr>
          <cdr:cNvPr id="8" name="TextBox 16"/>
          <cdr:cNvSpPr txBox="1">
            <a:spLocks noChangeArrowheads="1"/>
          </cdr:cNvSpPr>
        </cdr:nvSpPr>
        <cdr:spPr>
          <a:xfrm>
            <a:off x="2226853" y="4973276"/>
            <a:ext cx="161171" cy="3371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q=0.25</a:t>
            </a:r>
          </a:p>
        </cdr:txBody>
      </cdr:sp>
      <cdr:sp>
        <cdr:nvSpPr>
          <cdr:cNvPr id="9" name="TextBox 17"/>
          <cdr:cNvSpPr txBox="1">
            <a:spLocks noChangeArrowheads="1"/>
          </cdr:cNvSpPr>
        </cdr:nvSpPr>
        <cdr:spPr>
          <a:xfrm>
            <a:off x="3914671" y="4973276"/>
            <a:ext cx="179974" cy="3371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q=0.75</a:t>
            </a:r>
          </a:p>
        </cdr:txBody>
      </cdr:sp>
      <cdr:sp>
        <cdr:nvSpPr>
          <cdr:cNvPr id="10" name="TextBox 18"/>
          <cdr:cNvSpPr txBox="1">
            <a:spLocks noChangeArrowheads="1"/>
          </cdr:cNvSpPr>
        </cdr:nvSpPr>
        <cdr:spPr>
          <a:xfrm>
            <a:off x="1189091" y="5021664"/>
            <a:ext cx="145054" cy="22836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</a:t>
            </a:r>
          </a:p>
        </cdr:txBody>
      </cdr:sp>
      <cdr:sp>
        <cdr:nvSpPr>
          <cdr:cNvPr id="11" name="TextBox 19"/>
          <cdr:cNvSpPr txBox="1">
            <a:spLocks noChangeArrowheads="1"/>
          </cdr:cNvSpPr>
        </cdr:nvSpPr>
        <cdr:spPr>
          <a:xfrm>
            <a:off x="4619346" y="5021664"/>
            <a:ext cx="151322" cy="2373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q=1</a:t>
            </a:r>
          </a:p>
        </cdr:txBody>
      </cdr:sp>
    </cdr:grpSp>
  </cdr:relSizeAnchor>
  <cdr:relSizeAnchor xmlns:cdr="http://schemas.openxmlformats.org/drawingml/2006/chartDrawing">
    <cdr:from>
      <cdr:x>0.28225</cdr:x>
      <cdr:y>0.7225</cdr:y>
    </cdr:from>
    <cdr:to>
      <cdr:x>0.2995</cdr:x>
      <cdr:y>0.755</cdr:y>
    </cdr:to>
    <cdr:sp>
      <cdr:nvSpPr>
        <cdr:cNvPr id="12" name="TextBox 22"/>
        <cdr:cNvSpPr txBox="1">
          <a:spLocks noChangeArrowheads="1"/>
        </cdr:cNvSpPr>
      </cdr:nvSpPr>
      <cdr:spPr>
        <a:xfrm>
          <a:off x="2324100" y="442912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0.69575</cdr:x>
      <cdr:y>0.5465</cdr:y>
    </cdr:from>
    <cdr:to>
      <cdr:x>0.713</cdr:x>
      <cdr:y>0.579</cdr:y>
    </cdr:to>
    <cdr:sp>
      <cdr:nvSpPr>
        <cdr:cNvPr id="13" name="TextBox 23"/>
        <cdr:cNvSpPr txBox="1">
          <a:spLocks noChangeArrowheads="1"/>
        </cdr:cNvSpPr>
      </cdr:nvSpPr>
      <cdr:spPr>
        <a:xfrm>
          <a:off x="5743575" y="334327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0.2815</cdr:x>
      <cdr:y>0.54575</cdr:y>
    </cdr:from>
    <cdr:to>
      <cdr:x>0.316</cdr:x>
      <cdr:y>0.57825</cdr:y>
    </cdr:to>
    <cdr:sp>
      <cdr:nvSpPr>
        <cdr:cNvPr id="14" name="TextBox 25"/>
        <cdr:cNvSpPr txBox="1">
          <a:spLocks noChangeArrowheads="1"/>
        </cdr:cNvSpPr>
      </cdr:nvSpPr>
      <cdr:spPr>
        <a:xfrm>
          <a:off x="2324100" y="3343275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0.63725</cdr:x>
      <cdr:y>0.7225</cdr:y>
    </cdr:from>
    <cdr:to>
      <cdr:x>0.6545</cdr:x>
      <cdr:y>0.755</cdr:y>
    </cdr:to>
    <cdr:sp>
      <cdr:nvSpPr>
        <cdr:cNvPr id="15" name="TextBox 26"/>
        <cdr:cNvSpPr txBox="1">
          <a:spLocks noChangeArrowheads="1"/>
        </cdr:cNvSpPr>
      </cdr:nvSpPr>
      <cdr:spPr>
        <a:xfrm>
          <a:off x="5257800" y="442912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0.6105</cdr:x>
      <cdr:y>0.32425</cdr:y>
    </cdr:from>
    <cdr:to>
      <cdr:x>0.686</cdr:x>
      <cdr:y>0.35075</cdr:y>
    </cdr:to>
    <cdr:sp>
      <cdr:nvSpPr>
        <cdr:cNvPr id="16" name="TextBox 27"/>
        <cdr:cNvSpPr txBox="1">
          <a:spLocks noChangeArrowheads="1"/>
        </cdr:cNvSpPr>
      </cdr:nvSpPr>
      <cdr:spPr>
        <a:xfrm>
          <a:off x="5038725" y="1981200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 = 100 °C</a:t>
          </a:r>
        </a:p>
      </cdr:txBody>
    </cdr:sp>
  </cdr:relSizeAnchor>
  <cdr:relSizeAnchor xmlns:cdr="http://schemas.openxmlformats.org/drawingml/2006/chartDrawing">
    <cdr:from>
      <cdr:x>0.8105</cdr:x>
      <cdr:y>0.2125</cdr:y>
    </cdr:from>
    <cdr:to>
      <cdr:x>0.88625</cdr:x>
      <cdr:y>0.24075</cdr:y>
    </cdr:to>
    <cdr:sp>
      <cdr:nvSpPr>
        <cdr:cNvPr id="17" name="TextBox 28"/>
        <cdr:cNvSpPr txBox="1">
          <a:spLocks noChangeArrowheads="1"/>
        </cdr:cNvSpPr>
      </cdr:nvSpPr>
      <cdr:spPr>
        <a:xfrm>
          <a:off x="6686550" y="129540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 = T</a:t>
          </a:r>
          <a:r>
            <a:rPr lang="en-US" cap="none" sz="800" b="0" i="0" u="none" baseline="-25000">
              <a:solidFill>
                <a:srgbClr val="FF00FF"/>
              </a:solidFill>
              <a:latin typeface="Arial"/>
              <a:ea typeface="Arial"/>
              <a:cs typeface="Arial"/>
            </a:rPr>
            <a:t>crit</a:t>
          </a:r>
        </a:p>
      </cdr:txBody>
    </cdr:sp>
  </cdr:relSizeAnchor>
  <cdr:relSizeAnchor xmlns:cdr="http://schemas.openxmlformats.org/drawingml/2006/chartDrawing">
    <cdr:from>
      <cdr:x>0.81225</cdr:x>
      <cdr:y>0.29275</cdr:y>
    </cdr:from>
    <cdr:to>
      <cdr:x>0.8765</cdr:x>
      <cdr:y>0.31475</cdr:y>
    </cdr:to>
    <cdr:sp>
      <cdr:nvSpPr>
        <cdr:cNvPr id="18" name="TextBox 29"/>
        <cdr:cNvSpPr txBox="1">
          <a:spLocks noChangeArrowheads="1"/>
        </cdr:cNvSpPr>
      </cdr:nvSpPr>
      <cdr:spPr>
        <a:xfrm>
          <a:off x="6705600" y="1790700"/>
          <a:ext cx="5334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 v=0.01</a:t>
          </a:r>
        </a:p>
      </cdr:txBody>
    </cdr:sp>
  </cdr:relSizeAnchor>
  <cdr:relSizeAnchor xmlns:cdr="http://schemas.openxmlformats.org/drawingml/2006/chartDrawing">
    <cdr:from>
      <cdr:x>0.7865</cdr:x>
      <cdr:y>0.12775</cdr:y>
    </cdr:from>
    <cdr:to>
      <cdr:x>0.8505</cdr:x>
      <cdr:y>0.1505</cdr:y>
    </cdr:to>
    <cdr:sp>
      <cdr:nvSpPr>
        <cdr:cNvPr id="19" name="TextBox 30"/>
        <cdr:cNvSpPr txBox="1">
          <a:spLocks noChangeArrowheads="1"/>
        </cdr:cNvSpPr>
      </cdr:nvSpPr>
      <cdr:spPr>
        <a:xfrm>
          <a:off x="6486525" y="78105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 v=0.016</a:t>
          </a:r>
        </a:p>
      </cdr:txBody>
    </cdr:sp>
  </cdr:relSizeAnchor>
  <cdr:relSizeAnchor xmlns:cdr="http://schemas.openxmlformats.org/drawingml/2006/chartDrawing">
    <cdr:from>
      <cdr:x>0.3945</cdr:x>
      <cdr:y>0.16775</cdr:y>
    </cdr:from>
    <cdr:to>
      <cdr:x>0.42275</cdr:x>
      <cdr:y>0.222</cdr:y>
    </cdr:to>
    <cdr:sp>
      <cdr:nvSpPr>
        <cdr:cNvPr id="20" name="TextBox 31"/>
        <cdr:cNvSpPr txBox="1">
          <a:spLocks noChangeArrowheads="1"/>
        </cdr:cNvSpPr>
      </cdr:nvSpPr>
      <cdr:spPr>
        <a:xfrm>
          <a:off x="3257550" y="1028700"/>
          <a:ext cx="22860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800" b="0" i="0" u="none" baseline="0"/>
            <a:t>s=-0.5 </a:t>
          </a:r>
        </a:p>
      </cdr:txBody>
    </cdr:sp>
  </cdr:relSizeAnchor>
  <cdr:relSizeAnchor xmlns:cdr="http://schemas.openxmlformats.org/drawingml/2006/chartDrawing">
    <cdr:from>
      <cdr:x>0.7875</cdr:x>
      <cdr:y>0.17325</cdr:y>
    </cdr:from>
    <cdr:to>
      <cdr:x>0.816</cdr:x>
      <cdr:y>0.2125</cdr:y>
    </cdr:to>
    <cdr:sp>
      <cdr:nvSpPr>
        <cdr:cNvPr id="21" name="TextBox 32"/>
        <cdr:cNvSpPr txBox="1">
          <a:spLocks noChangeArrowheads="1"/>
        </cdr:cNvSpPr>
      </cdr:nvSpPr>
      <cdr:spPr>
        <a:xfrm>
          <a:off x="6496050" y="1057275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800" b="0" i="0" u="none" baseline="0"/>
            <a:t>s=0 </a:t>
          </a:r>
        </a:p>
      </cdr:txBody>
    </cdr:sp>
  </cdr:relSizeAnchor>
  <cdr:relSizeAnchor xmlns:cdr="http://schemas.openxmlformats.org/drawingml/2006/chartDrawing">
    <cdr:from>
      <cdr:x>0.93875</cdr:x>
      <cdr:y>0.36175</cdr:y>
    </cdr:from>
    <cdr:to>
      <cdr:x>0.95825</cdr:x>
      <cdr:y>0.4515</cdr:y>
    </cdr:to>
    <cdr:sp>
      <cdr:nvSpPr>
        <cdr:cNvPr id="22" name="TextBox 33"/>
        <cdr:cNvSpPr txBox="1">
          <a:spLocks noChangeArrowheads="1"/>
        </cdr:cNvSpPr>
      </cdr:nvSpPr>
      <cdr:spPr>
        <a:xfrm>
          <a:off x="7743825" y="2209800"/>
          <a:ext cx="161925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800" b="0" i="0" u="none" baseline="0"/>
            <a:t>s=0.25 </a:t>
          </a:r>
        </a:p>
      </cdr:txBody>
    </cdr:sp>
  </cdr:relSizeAnchor>
  <cdr:relSizeAnchor xmlns:cdr="http://schemas.openxmlformats.org/drawingml/2006/chartDrawing">
    <cdr:from>
      <cdr:x>0.655</cdr:x>
      <cdr:y>0.5355</cdr:y>
    </cdr:from>
    <cdr:to>
      <cdr:x>0.67925</cdr:x>
      <cdr:y>0.568</cdr:y>
    </cdr:to>
    <cdr:sp>
      <cdr:nvSpPr>
        <cdr:cNvPr id="23" name="TextBox 35"/>
        <cdr:cNvSpPr txBox="1">
          <a:spLocks noChangeArrowheads="1"/>
        </cdr:cNvSpPr>
      </cdr:nvSpPr>
      <cdr:spPr>
        <a:xfrm>
          <a:off x="5400675" y="3276600"/>
          <a:ext cx="200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3</xdr:row>
      <xdr:rowOff>133350</xdr:rowOff>
    </xdr:from>
    <xdr:to>
      <xdr:col>24</xdr:col>
      <xdr:colOff>361950</xdr:colOff>
      <xdr:row>38</xdr:row>
      <xdr:rowOff>38100</xdr:rowOff>
    </xdr:to>
    <xdr:graphicFrame>
      <xdr:nvGraphicFramePr>
        <xdr:cNvPr id="1" name="Chart 2"/>
        <xdr:cNvGraphicFramePr/>
      </xdr:nvGraphicFramePr>
      <xdr:xfrm>
        <a:off x="5819775" y="685800"/>
        <a:ext cx="82581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409575</xdr:colOff>
      <xdr:row>20</xdr:row>
      <xdr:rowOff>142875</xdr:rowOff>
    </xdr:from>
    <xdr:to>
      <xdr:col>18</xdr:col>
      <xdr:colOff>333375</xdr:colOff>
      <xdr:row>30</xdr:row>
      <xdr:rowOff>95250</xdr:rowOff>
    </xdr:to>
    <xdr:grpSp>
      <xdr:nvGrpSpPr>
        <xdr:cNvPr id="2" name="Group 7"/>
        <xdr:cNvGrpSpPr>
          <a:grpSpLocks/>
        </xdr:cNvGrpSpPr>
      </xdr:nvGrpSpPr>
      <xdr:grpSpPr>
        <a:xfrm>
          <a:off x="9410700" y="3705225"/>
          <a:ext cx="1143000" cy="1800225"/>
          <a:chOff x="988" y="388"/>
          <a:chExt cx="120" cy="189"/>
        </a:xfrm>
        <a:solidFill>
          <a:srgbClr val="FFFFFF"/>
        </a:solidFill>
      </xdr:grpSpPr>
      <xdr:sp>
        <xdr:nvSpPr>
          <xdr:cNvPr id="3" name="AutoShape 5"/>
          <xdr:cNvSpPr>
            <a:spLocks/>
          </xdr:cNvSpPr>
        </xdr:nvSpPr>
        <xdr:spPr>
          <a:xfrm>
            <a:off x="988" y="515"/>
            <a:ext cx="50" cy="62"/>
          </a:xfrm>
          <a:custGeom>
            <a:pathLst>
              <a:path h="62" w="50">
                <a:moveTo>
                  <a:pt x="16" y="62"/>
                </a:moveTo>
                <a:cubicBezTo>
                  <a:pt x="8" y="51"/>
                  <a:pt x="0" y="41"/>
                  <a:pt x="2" y="36"/>
                </a:cubicBezTo>
                <a:cubicBezTo>
                  <a:pt x="4" y="31"/>
                  <a:pt x="22" y="39"/>
                  <a:pt x="30" y="33"/>
                </a:cubicBezTo>
                <a:cubicBezTo>
                  <a:pt x="38" y="27"/>
                  <a:pt x="47" y="5"/>
                  <a:pt x="50" y="0"/>
                </a:cubicBezTo>
              </a:path>
            </a:pathLst>
          </a:custGeom>
          <a:noFill/>
          <a:ln w="1524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1058" y="388"/>
            <a:ext cx="50" cy="62"/>
          </a:xfrm>
          <a:custGeom>
            <a:pathLst>
              <a:path h="62" w="50">
                <a:moveTo>
                  <a:pt x="16" y="62"/>
                </a:moveTo>
                <a:cubicBezTo>
                  <a:pt x="8" y="51"/>
                  <a:pt x="0" y="41"/>
                  <a:pt x="2" y="36"/>
                </a:cubicBezTo>
                <a:cubicBezTo>
                  <a:pt x="4" y="31"/>
                  <a:pt x="22" y="39"/>
                  <a:pt x="30" y="33"/>
                </a:cubicBezTo>
                <a:cubicBezTo>
                  <a:pt x="38" y="27"/>
                  <a:pt x="47" y="5"/>
                  <a:pt x="50" y="0"/>
                </a:cubicBezTo>
              </a:path>
            </a:pathLst>
          </a:custGeom>
          <a:noFill/>
          <a:ln w="1524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tabSelected="1" zoomScalePageLayoutView="0" workbookViewId="0" topLeftCell="A1">
      <selection activeCell="P2" sqref="P2"/>
    </sheetView>
  </sheetViews>
  <sheetFormatPr defaultColWidth="9.140625" defaultRowHeight="12.75"/>
  <cols>
    <col min="1" max="2" width="10.57421875" style="0" customWidth="1"/>
    <col min="5" max="5" width="5.00390625" style="0" customWidth="1"/>
    <col min="6" max="6" width="11.421875" style="0" bestFit="1" customWidth="1"/>
    <col min="7" max="7" width="5.00390625" style="0" customWidth="1"/>
    <col min="8" max="8" width="2.8515625" style="0" customWidth="1"/>
    <col min="9" max="9" width="4.28125" style="0" customWidth="1"/>
    <col min="14" max="14" width="11.28125" style="0" customWidth="1"/>
    <col min="15" max="15" width="8.28125" style="0" customWidth="1"/>
    <col min="16" max="16" width="10.8515625" style="0" customWidth="1"/>
    <col min="19" max="19" width="6.7109375" style="0" customWidth="1"/>
  </cols>
  <sheetData>
    <row r="1" ht="18">
      <c r="A1" s="1" t="s">
        <v>25</v>
      </c>
    </row>
    <row r="3" spans="3:4" ht="12.75">
      <c r="C3" s="2" t="s">
        <v>0</v>
      </c>
      <c r="D3" s="3" t="str">
        <f>_XLL.SETFLUID("StanMix","R245fa")</f>
        <v>StanMix, R245fa</v>
      </c>
    </row>
    <row r="5" ht="12.75">
      <c r="A5" s="3" t="s">
        <v>1</v>
      </c>
    </row>
    <row r="7" spans="1:10" ht="12.75">
      <c r="A7" t="s">
        <v>2</v>
      </c>
      <c r="B7" t="s">
        <v>27</v>
      </c>
      <c r="F7">
        <v>268.15</v>
      </c>
      <c r="G7" t="s">
        <v>3</v>
      </c>
      <c r="H7" s="4" t="s">
        <v>4</v>
      </c>
      <c r="I7">
        <f>F7-273.15</f>
        <v>-5</v>
      </c>
      <c r="J7" t="s">
        <v>5</v>
      </c>
    </row>
    <row r="8" spans="1:10" ht="12.75">
      <c r="A8" t="s">
        <v>26</v>
      </c>
      <c r="B8" t="s">
        <v>28</v>
      </c>
      <c r="F8">
        <v>305.15</v>
      </c>
      <c r="G8" t="s">
        <v>3</v>
      </c>
      <c r="H8" s="4" t="s">
        <v>4</v>
      </c>
      <c r="I8">
        <v>32</v>
      </c>
      <c r="J8" t="s">
        <v>5</v>
      </c>
    </row>
    <row r="9" ht="12.75" customHeight="1"/>
    <row r="10" ht="15.75" customHeight="1">
      <c r="A10" t="s">
        <v>29</v>
      </c>
    </row>
    <row r="11" ht="12.75" customHeight="1"/>
    <row r="12" spans="1:4" ht="15" customHeight="1">
      <c r="A12" t="s">
        <v>30</v>
      </c>
      <c r="C12" s="5" t="s">
        <v>9</v>
      </c>
      <c r="D12" s="6">
        <v>0.75</v>
      </c>
    </row>
    <row r="14" ht="12.75">
      <c r="A14" s="3" t="s">
        <v>34</v>
      </c>
    </row>
    <row r="15" spans="1:17" ht="15.75">
      <c r="A15" s="7" t="s">
        <v>10</v>
      </c>
      <c r="B15" s="8">
        <f>_XLL.ENTHALPY(Fluid,"Tq",_T1,1)</f>
        <v>-25.805309316918958</v>
      </c>
      <c r="C15" t="s">
        <v>6</v>
      </c>
      <c r="N15" s="24" t="s">
        <v>48</v>
      </c>
      <c r="O15" s="24" t="s">
        <v>22</v>
      </c>
      <c r="P15" s="24" t="s">
        <v>49</v>
      </c>
      <c r="Q15" s="24" t="s">
        <v>52</v>
      </c>
    </row>
    <row r="16" spans="1:17" ht="15.75">
      <c r="A16" s="7" t="s">
        <v>11</v>
      </c>
      <c r="B16" s="9">
        <f>_XLL.ENTROPY(Fluid,"Tq",_T1,1)</f>
        <v>-0.0382458475675129</v>
      </c>
      <c r="C16" t="s">
        <v>7</v>
      </c>
      <c r="M16">
        <v>1</v>
      </c>
      <c r="N16" s="25">
        <f>_s1</f>
        <v>-0.0382458475675129</v>
      </c>
      <c r="O16" s="12">
        <f>_T1</f>
        <v>-5</v>
      </c>
      <c r="P16" s="25">
        <f>_h1</f>
        <v>-25.805309316918958</v>
      </c>
      <c r="Q16" s="25">
        <f>_XLL.PRESSURE(Fluid,"Tq",_T1,0)</f>
        <v>0.43269170717163075</v>
      </c>
    </row>
    <row r="17" spans="1:17" ht="12.75">
      <c r="A17" s="7"/>
      <c r="B17" s="9"/>
      <c r="E17" s="7"/>
      <c r="F17" s="11"/>
      <c r="G17" s="4"/>
      <c r="M17">
        <v>2</v>
      </c>
      <c r="N17" s="25">
        <f>_XLL.ENTROPY(Fluid,"Ph",_P2,_h2)</f>
        <v>-0.010756609688696352</v>
      </c>
      <c r="O17" s="12">
        <f>_XLL.TEMPERATURE(Fluid,"Ph",_P2,_h2)</f>
        <v>37.60787306531705</v>
      </c>
      <c r="P17" s="25">
        <f>_h2</f>
        <v>7.930792896937206</v>
      </c>
      <c r="Q17" s="25">
        <f>_P2</f>
        <v>1.9169995987220168</v>
      </c>
    </row>
    <row r="18" spans="1:17" ht="15.75">
      <c r="A18" s="7" t="s">
        <v>31</v>
      </c>
      <c r="B18" s="9">
        <f>_XLL.PRESSURE(Fluid,"Tq",_T3,0)</f>
        <v>1.9169995987220168</v>
      </c>
      <c r="C18" t="s">
        <v>8</v>
      </c>
      <c r="E18" s="7"/>
      <c r="F18" s="11"/>
      <c r="G18" s="4"/>
      <c r="M18">
        <v>3</v>
      </c>
      <c r="N18" s="25">
        <f>_XLL.ENTROPY(Fluid,"Tq",_T3,0)</f>
        <v>-0.6389917667489922</v>
      </c>
      <c r="O18" s="12">
        <f>_T3</f>
        <v>32</v>
      </c>
      <c r="P18" s="25">
        <f>_h3</f>
        <v>-183.82084989475212</v>
      </c>
      <c r="Q18" s="25">
        <f>_P2</f>
        <v>1.9169995987220168</v>
      </c>
    </row>
    <row r="19" spans="1:17" ht="15.75">
      <c r="A19" s="7" t="s">
        <v>12</v>
      </c>
      <c r="B19" s="8">
        <f>_XLL.ENTHALPY(Fluid,"Ps",_P2,_s1)</f>
        <v>-0.5032326565268384</v>
      </c>
      <c r="C19" t="s">
        <v>6</v>
      </c>
      <c r="E19" s="7"/>
      <c r="F19" s="12"/>
      <c r="G19" s="4"/>
      <c r="M19" s="7">
        <v>4</v>
      </c>
      <c r="N19" s="25">
        <f>_s4L+_q4*(_s4V-_s4L)</f>
        <v>-0.6275262524820615</v>
      </c>
      <c r="O19" s="12">
        <f>_T1</f>
        <v>-5</v>
      </c>
      <c r="P19" s="25">
        <f>_h4</f>
        <v>-183.82084989475212</v>
      </c>
      <c r="Q19" s="25">
        <f>_XLL.PRESSURE(Fluid,"Ts",_T1,_s4)</f>
        <v>0.43269170717163075</v>
      </c>
    </row>
    <row r="20" spans="1:21" ht="15.75">
      <c r="A20" s="7" t="s">
        <v>13</v>
      </c>
      <c r="B20" s="8">
        <f>_h1+(_h2is-_h1)/eta_c</f>
        <v>7.930792896937206</v>
      </c>
      <c r="C20" t="s">
        <v>6</v>
      </c>
      <c r="M20">
        <v>1</v>
      </c>
      <c r="N20" s="25">
        <f>_s1</f>
        <v>-0.0382458475675129</v>
      </c>
      <c r="O20" s="12">
        <f>_T1</f>
        <v>-5</v>
      </c>
      <c r="P20" s="25">
        <f>_h1</f>
        <v>-25.805309316918958</v>
      </c>
      <c r="Q20" s="25">
        <f>_XLL.PRESSURE(Fluid,"Tq",_T1,0)</f>
        <v>0.43269170717163075</v>
      </c>
      <c r="S20" s="7" t="s">
        <v>46</v>
      </c>
      <c r="T20" s="8">
        <f>_XLL.ENTHALPY(Fluid,"Tq",_T1,0)</f>
        <v>-230.22906485719216</v>
      </c>
      <c r="U20" t="s">
        <v>6</v>
      </c>
    </row>
    <row r="21" spans="13:21" ht="15.75">
      <c r="M21" s="7" t="s">
        <v>57</v>
      </c>
      <c r="N21" s="25"/>
      <c r="O21" s="12"/>
      <c r="P21" s="25">
        <f>_h2is</f>
        <v>-0.5032326565268384</v>
      </c>
      <c r="Q21" s="25">
        <f>Q17</f>
        <v>1.9169995987220168</v>
      </c>
      <c r="S21" s="7" t="s">
        <v>47</v>
      </c>
      <c r="T21" s="8">
        <f>_XLL.ENTHALPY(Fluid,"Tq",_T1,1)</f>
        <v>-25.805309316918958</v>
      </c>
      <c r="U21" t="s">
        <v>6</v>
      </c>
    </row>
    <row r="22" spans="1:20" ht="15.75">
      <c r="A22" s="7" t="s">
        <v>33</v>
      </c>
      <c r="B22" s="8">
        <f>_h2-_h1</f>
        <v>33.736102213856164</v>
      </c>
      <c r="C22" t="s">
        <v>6</v>
      </c>
      <c r="N22" s="25"/>
      <c r="O22" s="12"/>
      <c r="P22" s="25"/>
      <c r="S22" s="7" t="s">
        <v>45</v>
      </c>
      <c r="T22" s="9">
        <f>(_h4-h4L)/(_h4V-h4L)</f>
        <v>0.2270196770418751</v>
      </c>
    </row>
    <row r="23" spans="14:21" ht="15.75">
      <c r="N23" s="25"/>
      <c r="O23" s="12"/>
      <c r="P23" s="25"/>
      <c r="S23" s="7" t="s">
        <v>50</v>
      </c>
      <c r="T23" s="9">
        <f>_XLL.ENTROPY(Fluid,"Tq",_T1,0)</f>
        <v>-0.8005943672030793</v>
      </c>
      <c r="U23" t="s">
        <v>7</v>
      </c>
    </row>
    <row r="24" spans="1:21" ht="15.75">
      <c r="A24" s="3" t="s">
        <v>35</v>
      </c>
      <c r="N24" s="25"/>
      <c r="O24" s="12"/>
      <c r="P24" s="25"/>
      <c r="S24" s="7" t="s">
        <v>51</v>
      </c>
      <c r="T24" s="9">
        <f>_XLL.ENTROPY(Fluid,"Tq",_T1,1)</f>
        <v>-0.0382458475675129</v>
      </c>
      <c r="U24" t="s">
        <v>7</v>
      </c>
    </row>
    <row r="25" spans="1:15" ht="15.75">
      <c r="A25" s="7" t="s">
        <v>32</v>
      </c>
      <c r="B25" s="8">
        <f>_XLL.ENTHALPY(Fluid,"Tq",_T3,0)</f>
        <v>-183.82084989475212</v>
      </c>
      <c r="C25" t="s">
        <v>6</v>
      </c>
      <c r="O25" s="12"/>
    </row>
    <row r="26" spans="1:16" ht="12.75">
      <c r="A26" s="7"/>
      <c r="B26" s="9"/>
      <c r="N26" s="25"/>
      <c r="O26" s="12"/>
      <c r="P26" s="25"/>
    </row>
    <row r="27" ht="12.75">
      <c r="A27" s="10" t="s">
        <v>36</v>
      </c>
    </row>
    <row r="28" spans="1:3" ht="15.75">
      <c r="A28" s="7" t="s">
        <v>41</v>
      </c>
      <c r="B28" s="8">
        <f>_h3</f>
        <v>-183.82084989475212</v>
      </c>
      <c r="C28" t="s">
        <v>6</v>
      </c>
    </row>
    <row r="30" spans="1:2" ht="12.75">
      <c r="A30" s="10" t="s">
        <v>37</v>
      </c>
      <c r="B30" s="8"/>
    </row>
    <row r="31" spans="1:3" ht="15.75">
      <c r="A31" s="7" t="s">
        <v>38</v>
      </c>
      <c r="B31" s="8">
        <f>_h1-_h4</f>
        <v>158.01554057783315</v>
      </c>
      <c r="C31" t="s">
        <v>6</v>
      </c>
    </row>
    <row r="33" spans="1:2" ht="12.75">
      <c r="A33" s="7"/>
      <c r="B33" s="8"/>
    </row>
    <row r="34" ht="12.75">
      <c r="A34" s="3" t="s">
        <v>39</v>
      </c>
    </row>
    <row r="35" spans="1:2" ht="12.75">
      <c r="A35" s="10"/>
      <c r="B35" s="8"/>
    </row>
    <row r="36" spans="1:6" ht="15.75">
      <c r="A36" s="27" t="s">
        <v>40</v>
      </c>
      <c r="B36" s="28">
        <f>B31/B22</f>
        <v>4.683870696625192</v>
      </c>
      <c r="C36" s="7" t="s">
        <v>43</v>
      </c>
      <c r="D36" s="7" t="s">
        <v>42</v>
      </c>
      <c r="E36" s="29">
        <f>F7/(F8-F7)</f>
        <v>7.247297297297297</v>
      </c>
      <c r="F36" t="s">
        <v>44</v>
      </c>
    </row>
    <row r="37" spans="1:2" ht="12.75">
      <c r="A37" s="7"/>
      <c r="B37" s="8"/>
    </row>
    <row r="39" spans="1:2" ht="12.75">
      <c r="A39" s="7"/>
      <c r="B39" s="8"/>
    </row>
    <row r="41" spans="1:2" ht="12.75">
      <c r="A41" s="7"/>
      <c r="B41" s="8"/>
    </row>
    <row r="42" spans="1:2" ht="12.75">
      <c r="A42" s="7"/>
      <c r="B42" s="8"/>
    </row>
    <row r="43" ht="12.75">
      <c r="A43" s="10"/>
    </row>
    <row r="44" spans="1:2" ht="12.75">
      <c r="A44" s="7"/>
      <c r="B44" s="8"/>
    </row>
    <row r="45" ht="12.75">
      <c r="A45" s="10"/>
    </row>
    <row r="46" spans="1:2" ht="12.75">
      <c r="A46" s="13"/>
      <c r="B46" s="26"/>
    </row>
  </sheetData>
  <sheetProtection/>
  <printOptions/>
  <pageMargins left="0.75" right="0.75" top="1" bottom="1" header="0.5" footer="0.5"/>
  <pageSetup fitToHeight="1" fitToWidth="1" horizontalDpi="1200" verticalDpi="12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8"/>
  <sheetViews>
    <sheetView workbookViewId="0" topLeftCell="T1">
      <selection activeCell="AL53" sqref="AL53:AN157"/>
    </sheetView>
  </sheetViews>
  <sheetFormatPr defaultColWidth="9.140625" defaultRowHeight="12.75"/>
  <cols>
    <col min="1" max="1" width="10.140625" style="14" customWidth="1"/>
    <col min="2" max="2" width="11.7109375" style="14" customWidth="1"/>
    <col min="3" max="3" width="9.421875" style="14" customWidth="1"/>
    <col min="4" max="4" width="12.421875" style="14" customWidth="1"/>
    <col min="5" max="5" width="10.00390625" style="14" customWidth="1"/>
    <col min="6" max="6" width="8.28125" style="14" customWidth="1"/>
    <col min="7" max="7" width="9.7109375" style="14" customWidth="1"/>
    <col min="8" max="8" width="9.140625" style="14" customWidth="1"/>
    <col min="9" max="9" width="9.8515625" style="14" customWidth="1"/>
    <col min="10" max="12" width="9.140625" style="14" customWidth="1"/>
    <col min="13" max="13" width="10.7109375" style="14" customWidth="1"/>
    <col min="14" max="14" width="9.140625" style="14" customWidth="1"/>
    <col min="15" max="15" width="5.00390625" style="14" customWidth="1"/>
    <col min="16" max="16" width="11.57421875" style="14" customWidth="1"/>
    <col min="17" max="17" width="9.140625" style="14" customWidth="1"/>
    <col min="18" max="18" width="11.00390625" style="14" customWidth="1"/>
    <col min="19" max="19" width="9.140625" style="14" customWidth="1"/>
    <col min="20" max="20" width="12.00390625" style="14" customWidth="1"/>
    <col min="21" max="21" width="9.140625" style="14" customWidth="1"/>
    <col min="22" max="22" width="11.421875" style="14" customWidth="1"/>
    <col min="23" max="23" width="9.140625" style="14" customWidth="1"/>
    <col min="24" max="24" width="4.57421875" style="14" customWidth="1"/>
    <col min="25" max="26" width="9.7109375" style="14" customWidth="1"/>
    <col min="27" max="16384" width="9.140625" style="14" customWidth="1"/>
  </cols>
  <sheetData>
    <row r="1" ht="12.75">
      <c r="A1" s="14" t="str">
        <f>_XLL.SETFLUID("Stanmix","R245fa")</f>
        <v>Stanmix, R245fa</v>
      </c>
    </row>
    <row r="2" spans="1:6" ht="12.75">
      <c r="A2" s="15" t="s">
        <v>14</v>
      </c>
      <c r="B2" s="15" t="s">
        <v>15</v>
      </c>
      <c r="C2" s="15" t="s">
        <v>16</v>
      </c>
      <c r="D2" s="15" t="s">
        <v>17</v>
      </c>
      <c r="E2" s="15" t="s">
        <v>18</v>
      </c>
      <c r="F2" s="15" t="s">
        <v>19</v>
      </c>
    </row>
    <row r="3" spans="1:6" ht="12.75">
      <c r="A3" s="14">
        <f>_XLL.TCRIT(A1)</f>
        <v>154.05</v>
      </c>
      <c r="B3" s="14">
        <f>_XLL.PCRIT(A1)</f>
        <v>36.4</v>
      </c>
      <c r="C3" s="14">
        <f>_XLL.SPECVOLUME(A1,"PT",B3,A3)</f>
        <v>0.002264927280367885</v>
      </c>
      <c r="D3" s="14">
        <f>_XLL.MMOL(A1)</f>
        <v>0.13404882</v>
      </c>
      <c r="E3" s="14">
        <f>_XLL.TMIN(A1)</f>
        <v>-73.15</v>
      </c>
      <c r="F3" s="16">
        <v>800</v>
      </c>
    </row>
    <row r="4" spans="32:39" ht="12.75">
      <c r="AF4" s="19"/>
      <c r="AG4" s="20"/>
      <c r="AH4" s="17"/>
      <c r="AI4" s="20"/>
      <c r="AJ4" s="19"/>
      <c r="AK4" s="20"/>
      <c r="AL4" s="19"/>
      <c r="AM4" s="20"/>
    </row>
    <row r="5" spans="1:39" ht="12.75">
      <c r="A5" s="17" t="s">
        <v>20</v>
      </c>
      <c r="C5" s="17" t="s">
        <v>21</v>
      </c>
      <c r="Y5" s="17" t="s">
        <v>24</v>
      </c>
      <c r="Z5" s="14">
        <v>0.25</v>
      </c>
      <c r="AA5" s="17" t="s">
        <v>24</v>
      </c>
      <c r="AB5" s="14">
        <v>0.5</v>
      </c>
      <c r="AC5" s="17" t="s">
        <v>24</v>
      </c>
      <c r="AD5" s="14">
        <v>0.75</v>
      </c>
      <c r="AF5" s="19"/>
      <c r="AG5" s="20"/>
      <c r="AH5" s="17"/>
      <c r="AI5" s="20"/>
      <c r="AJ5" s="19"/>
      <c r="AK5" s="20"/>
      <c r="AL5" s="19"/>
      <c r="AM5" s="20"/>
    </row>
    <row r="6" spans="1:39" ht="12.75">
      <c r="A6" s="18" t="s">
        <v>54</v>
      </c>
      <c r="B6" s="14">
        <f>('P-h chart data '!$B$3-0.05)/100</f>
        <v>0.3635</v>
      </c>
      <c r="C6" s="18" t="s">
        <v>54</v>
      </c>
      <c r="D6" s="14">
        <f>('P-h chart data '!$B$3-0.05)/100</f>
        <v>0.3635</v>
      </c>
      <c r="G6" s="22" t="s">
        <v>55</v>
      </c>
      <c r="H6" s="20">
        <v>0</v>
      </c>
      <c r="I6" s="22" t="s">
        <v>55</v>
      </c>
      <c r="J6" s="20">
        <v>50</v>
      </c>
      <c r="K6" s="22" t="s">
        <v>55</v>
      </c>
      <c r="L6" s="20">
        <v>100</v>
      </c>
      <c r="M6" s="22" t="s">
        <v>55</v>
      </c>
      <c r="N6" s="20">
        <f>A3</f>
        <v>154.05</v>
      </c>
      <c r="P6" s="19" t="s">
        <v>23</v>
      </c>
      <c r="Q6" s="20">
        <v>0.4</v>
      </c>
      <c r="R6" s="19" t="s">
        <v>23</v>
      </c>
      <c r="S6" s="20">
        <v>0.1</v>
      </c>
      <c r="T6" s="19" t="s">
        <v>23</v>
      </c>
      <c r="U6" s="20">
        <v>0.01</v>
      </c>
      <c r="V6" s="19" t="s">
        <v>23</v>
      </c>
      <c r="W6" s="20">
        <v>0.0016</v>
      </c>
      <c r="Y6" s="18" t="s">
        <v>54</v>
      </c>
      <c r="Z6" s="14">
        <f>('P-h chart data '!$B$3-0.05)/100</f>
        <v>0.3635</v>
      </c>
      <c r="AA6" s="18" t="s">
        <v>54</v>
      </c>
      <c r="AB6" s="14">
        <f>('P-h chart data '!$B$3-0.05)/100</f>
        <v>0.3635</v>
      </c>
      <c r="AC6" s="18" t="s">
        <v>54</v>
      </c>
      <c r="AD6" s="14">
        <f>('P-h chart data '!$B$3-0.05)/100</f>
        <v>0.3635</v>
      </c>
      <c r="AF6" s="19" t="s">
        <v>56</v>
      </c>
      <c r="AG6" s="20">
        <v>-1</v>
      </c>
      <c r="AH6" s="19" t="s">
        <v>56</v>
      </c>
      <c r="AI6" s="20">
        <v>-0.5</v>
      </c>
      <c r="AJ6" s="19" t="s">
        <v>56</v>
      </c>
      <c r="AK6" s="20">
        <v>0</v>
      </c>
      <c r="AL6" s="19" t="s">
        <v>56</v>
      </c>
      <c r="AM6" s="20">
        <v>0.25</v>
      </c>
    </row>
    <row r="7" spans="1:39" s="23" customFormat="1" ht="12.75">
      <c r="A7" s="22" t="s">
        <v>53</v>
      </c>
      <c r="B7" s="22" t="s">
        <v>52</v>
      </c>
      <c r="C7" s="22" t="s">
        <v>53</v>
      </c>
      <c r="D7" s="22" t="s">
        <v>52</v>
      </c>
      <c r="G7" s="22" t="s">
        <v>53</v>
      </c>
      <c r="H7" s="22" t="s">
        <v>52</v>
      </c>
      <c r="I7" s="22" t="s">
        <v>53</v>
      </c>
      <c r="J7" s="22" t="s">
        <v>52</v>
      </c>
      <c r="K7" s="22" t="s">
        <v>53</v>
      </c>
      <c r="L7" s="22" t="s">
        <v>52</v>
      </c>
      <c r="M7" s="22" t="s">
        <v>53</v>
      </c>
      <c r="N7" s="22" t="s">
        <v>52</v>
      </c>
      <c r="P7" s="22" t="s">
        <v>53</v>
      </c>
      <c r="Q7" s="22" t="s">
        <v>52</v>
      </c>
      <c r="R7" s="22" t="s">
        <v>53</v>
      </c>
      <c r="S7" s="22" t="s">
        <v>52</v>
      </c>
      <c r="T7" s="22" t="s">
        <v>53</v>
      </c>
      <c r="U7" s="22" t="s">
        <v>52</v>
      </c>
      <c r="V7" s="22" t="s">
        <v>53</v>
      </c>
      <c r="W7" s="22" t="s">
        <v>52</v>
      </c>
      <c r="Y7" s="22" t="s">
        <v>53</v>
      </c>
      <c r="Z7" s="22" t="s">
        <v>52</v>
      </c>
      <c r="AA7" s="22" t="s">
        <v>53</v>
      </c>
      <c r="AB7" s="22" t="s">
        <v>52</v>
      </c>
      <c r="AC7" s="22" t="s">
        <v>53</v>
      </c>
      <c r="AD7" s="22" t="s">
        <v>52</v>
      </c>
      <c r="AF7" s="22" t="s">
        <v>53</v>
      </c>
      <c r="AG7" s="22" t="s">
        <v>52</v>
      </c>
      <c r="AH7" s="22" t="s">
        <v>53</v>
      </c>
      <c r="AI7" s="22" t="s">
        <v>52</v>
      </c>
      <c r="AJ7" s="22" t="s">
        <v>53</v>
      </c>
      <c r="AK7" s="22" t="s">
        <v>52</v>
      </c>
      <c r="AL7" s="22" t="s">
        <v>53</v>
      </c>
      <c r="AM7" s="22" t="s">
        <v>52</v>
      </c>
    </row>
    <row r="8" spans="1:39" ht="12.75">
      <c r="A8" s="14">
        <f>_XLL.ENTHALPY('P-h chart data '!$A$1,"Pq",B8,0)</f>
        <v>-274.5185071555039</v>
      </c>
      <c r="B8" s="14">
        <f>0.05</f>
        <v>0.05</v>
      </c>
      <c r="C8" s="14">
        <f>_XLL.ENTHALPY('P-h chart data '!$A$1,"Pq",D8,1)</f>
        <v>-54.506026932572134</v>
      </c>
      <c r="D8" s="14">
        <f>0.05</f>
        <v>0.05</v>
      </c>
      <c r="G8" s="14">
        <f>_XLL.ENTHALPY('P-h chart data '!$A$1,"PT",H8,H$6)</f>
        <v>-21.11217805034456</v>
      </c>
      <c r="H8" s="14">
        <v>0.1</v>
      </c>
      <c r="I8" s="14">
        <f>_XLL.ENTHALPY('P-h chart data '!$A$1,"PT",J8,J$6)</f>
        <v>21.945830056919505</v>
      </c>
      <c r="J8" s="14">
        <v>0.1</v>
      </c>
      <c r="K8" s="14">
        <f>_XLL.ENTHALPY('P-h chart data '!$A$1,"PT",L8,L$6)</f>
        <v>69.50939371833651</v>
      </c>
      <c r="L8" s="14">
        <v>0.1</v>
      </c>
      <c r="M8" s="14">
        <f>_XLL.ENTHALPY('P-h chart data '!$A$1,"PT",N8,N$6)</f>
        <v>125.6878390274326</v>
      </c>
      <c r="N8" s="14">
        <v>0.1</v>
      </c>
      <c r="P8" s="14">
        <f>_XLL.ENTHALPY('P-h chart data '!$A$1,"Pv",Q8,Q$6)</f>
        <v>-204.2634550070615</v>
      </c>
      <c r="Q8" s="14">
        <v>0.1</v>
      </c>
      <c r="R8" s="14">
        <f>_XLL.ENTHALPY('P-h chart data '!$A$1,"Pv",S8,S$6)</f>
        <v>-247.90230516708056</v>
      </c>
      <c r="S8" s="14">
        <v>0.1</v>
      </c>
      <c r="T8" s="14">
        <f>_XLL.ENTHALPY('P-h chart data '!$A$1,"Pv",U8,U$6)</f>
        <v>-260.9939602150862</v>
      </c>
      <c r="U8" s="14">
        <v>0.1</v>
      </c>
      <c r="V8" s="14">
        <f>_XLL.ENTHALPY('P-h chart data '!$A$1,"Pv",W8,W$6)</f>
        <v>-262.2158480195668</v>
      </c>
      <c r="W8" s="14">
        <v>0.1</v>
      </c>
      <c r="Y8" s="14">
        <f>_XLL.ENTHALPY('P-h chart data '!$A$1,"Pq",Z8,Z$5)</f>
        <v>-219.51538709977095</v>
      </c>
      <c r="Z8" s="14">
        <f>0.05</f>
        <v>0.05</v>
      </c>
      <c r="AA8" s="14">
        <f>_XLL.ENTHALPY('P-h chart data '!$A$1,"Pq",AB8,AB$5)</f>
        <v>-164.51226704403803</v>
      </c>
      <c r="AB8" s="14">
        <f>0.05</f>
        <v>0.05</v>
      </c>
      <c r="AC8" s="14">
        <f>_XLL.ENTHALPY('P-h chart data '!$A$1,"Pq",AD8,AD$5)</f>
        <v>-109.50914698830508</v>
      </c>
      <c r="AD8" s="14">
        <f>0.05</f>
        <v>0.05</v>
      </c>
      <c r="AF8" s="14">
        <f>_XLL.ENTHALPY('P-h chart data '!$A$1,"Ps",AG8,AG$6)</f>
        <v>-279.39300627024596</v>
      </c>
      <c r="AG8" s="14">
        <v>0.1</v>
      </c>
      <c r="AH8" s="14">
        <f>_XLL.ENTHALPY('P-h chart data '!$A$1,"Ps",AI8,AI$6)</f>
        <v>-159.64787143610087</v>
      </c>
      <c r="AI8" s="14">
        <v>0.1</v>
      </c>
      <c r="AJ8" s="14">
        <f>_XLL.ENTHALPY('P-h chart data '!$A$1,"Ps",AK8,AK$6)</f>
        <v>-39.19478266887495</v>
      </c>
      <c r="AK8" s="14">
        <v>0.1</v>
      </c>
      <c r="AL8" s="14">
        <f>_XLL.ENTHALPY('P-h chart data '!$A$1,"Ps",AM8,AM$6)</f>
        <v>33.931925683905966</v>
      </c>
      <c r="AM8" s="14">
        <v>0.1</v>
      </c>
    </row>
    <row r="9" spans="1:39" ht="12.75">
      <c r="A9" s="14">
        <f>_XLL.ENTHALPY('P-h chart data '!$A$1,"Pq",B9,0)</f>
        <v>-231.38809546003162</v>
      </c>
      <c r="B9" s="14">
        <f aca="true" t="shared" si="0" ref="B9:D40">B8+$B$6</f>
        <v>0.4135</v>
      </c>
      <c r="C9" s="14">
        <f>_XLL.ENTHALPY('P-h chart data '!$A$1,"Pq",D9,1)</f>
        <v>-26.547299535129977</v>
      </c>
      <c r="D9" s="14">
        <f t="shared" si="0"/>
        <v>0.4135</v>
      </c>
      <c r="G9" s="14">
        <f>_XLL.ENTHALPY('P-h chart data '!$A$1,"PT",H9,H$6)</f>
        <v>-21.393105935252656</v>
      </c>
      <c r="H9" s="14">
        <v>0.25</v>
      </c>
      <c r="I9" s="14">
        <f>_XLL.ENTHALPY('P-h chart data '!$A$1,"PT",J9,J$6)</f>
        <v>21.72898935028555</v>
      </c>
      <c r="J9" s="14">
        <v>0.25</v>
      </c>
      <c r="K9" s="14">
        <f>_XLL.ENTHALPY('P-h chart data '!$A$1,"PT",L9,L$6)</f>
        <v>69.33731220372678</v>
      </c>
      <c r="L9" s="14">
        <v>0.25</v>
      </c>
      <c r="M9" s="14">
        <f>_XLL.ENTHALPY('P-h chart data '!$A$1,"PT",N9,N$6)</f>
        <v>125.55066090590167</v>
      </c>
      <c r="N9" s="14">
        <v>0.25</v>
      </c>
      <c r="P9" s="14">
        <f>_XLL.ENTHALPY('P-h chart data '!$A$1,"Pv",Q9,Q$6)</f>
        <v>-110.76944746324159</v>
      </c>
      <c r="Q9" s="14">
        <v>0.25</v>
      </c>
      <c r="R9" s="14">
        <f>_XLL.ENTHALPY('P-h chart data '!$A$1,"Pv",S9,S$6)</f>
        <v>-210.46127364692651</v>
      </c>
      <c r="S9" s="14">
        <v>0.25</v>
      </c>
      <c r="T9" s="14">
        <f>_XLL.ENTHALPY('P-h chart data '!$A$1,"Pv",U9,U$6)</f>
        <v>-240.36882150203198</v>
      </c>
      <c r="U9" s="14">
        <v>0.25</v>
      </c>
      <c r="V9" s="14">
        <f>_XLL.ENTHALPY('P-h chart data '!$A$1,"Pv",W9,W$6)</f>
        <v>-243.16019263517512</v>
      </c>
      <c r="W9" s="14">
        <v>0.25</v>
      </c>
      <c r="Y9" s="14">
        <f>_XLL.ENTHALPY('P-h chart data '!$A$1,"Pq",Z9,Z$5)</f>
        <v>-180.17789647880622</v>
      </c>
      <c r="Z9" s="14">
        <f aca="true" t="shared" si="1" ref="Z9:Z72">Z8+$B$6</f>
        <v>0.4135</v>
      </c>
      <c r="AA9" s="14">
        <f>_XLL.ENTHALPY('P-h chart data '!$A$1,"Pq",AB9,AB$5)</f>
        <v>-128.9676974975808</v>
      </c>
      <c r="AB9" s="14">
        <f aca="true" t="shared" si="2" ref="AB9:AB72">AB8+$B$6</f>
        <v>0.4135</v>
      </c>
      <c r="AC9" s="14">
        <f>_XLL.ENTHALPY('P-h chart data '!$A$1,"Pq",AD9,AD$5)</f>
        <v>-77.7574985163554</v>
      </c>
      <c r="AD9" s="14">
        <f aca="true" t="shared" si="3" ref="AD9:AD72">AD8+$B$6</f>
        <v>0.4135</v>
      </c>
      <c r="AF9" s="14">
        <f>_XLL.ENTHALPY('P-h chart data '!$A$1,"Ps",AG9,AG$6)</f>
        <v>-279.3832304366372</v>
      </c>
      <c r="AG9" s="14">
        <v>0.25</v>
      </c>
      <c r="AH9" s="14">
        <f>_XLL.ENTHALPY('P-h chart data '!$A$1,"Ps",AI9,AI$6)</f>
        <v>-153.2694035767633</v>
      </c>
      <c r="AI9" s="14">
        <v>0.25</v>
      </c>
      <c r="AJ9" s="14">
        <f>_XLL.ENTHALPY('P-h chart data '!$A$1,"Ps",AK9,AK$6)</f>
        <v>-24.542903502903425</v>
      </c>
      <c r="AK9" s="14">
        <v>0.25</v>
      </c>
      <c r="AL9" s="14">
        <f>_XLL.ENTHALPY('P-h chart data '!$A$1,"Ps",AM9,AM$6)</f>
        <v>53.5647222926925</v>
      </c>
      <c r="AM9" s="14">
        <v>0.25</v>
      </c>
    </row>
    <row r="10" spans="1:39" ht="12.75">
      <c r="A10" s="14">
        <f>_XLL.ENTHALPY('P-h chart data '!$A$1,"Pq",B10,0)</f>
        <v>-214.07835085955472</v>
      </c>
      <c r="B10" s="14">
        <f t="shared" si="0"/>
        <v>0.7769999999999999</v>
      </c>
      <c r="C10" s="14">
        <f>_XLL.ENTHALPY('P-h chart data '!$A$1,"Pq",D10,1)</f>
        <v>-15.567570817150273</v>
      </c>
      <c r="D10" s="14">
        <f t="shared" si="0"/>
        <v>0.7769999999999999</v>
      </c>
      <c r="G10" s="17">
        <f>_XLL.ENTHALPY('P-h chart data '!$A$1,"PT",H10,H$6)</f>
        <v>-21.950767642275494</v>
      </c>
      <c r="H10" s="17">
        <v>0.543</v>
      </c>
      <c r="I10" s="14">
        <f>_XLL.ENTHALPY('P-h chart data '!$A$1,"PT",J10,J$6)</f>
        <v>21.364534698218723</v>
      </c>
      <c r="J10" s="21">
        <v>0.5</v>
      </c>
      <c r="K10" s="14">
        <f>_XLL.ENTHALPY('P-h chart data '!$A$1,"PT",L10,L$6)</f>
        <v>69.0490586035715</v>
      </c>
      <c r="L10" s="21">
        <v>0.5</v>
      </c>
      <c r="M10" s="14">
        <f>_XLL.ENTHALPY('P-h chart data '!$A$1,"PT",N10,N$6)</f>
        <v>125.32136179616892</v>
      </c>
      <c r="N10" s="21">
        <v>0.5</v>
      </c>
      <c r="P10" s="14">
        <f>_XLL.ENTHALPY('P-h chart data '!$A$1,"Pv",Q10,Q$6)</f>
        <v>24.33674141689554</v>
      </c>
      <c r="Q10" s="21">
        <v>0.5</v>
      </c>
      <c r="R10" s="14">
        <f>_XLL.ENTHALPY('P-h chart data '!$A$1,"Pv",S10,S$6)</f>
        <v>-165.14295936031579</v>
      </c>
      <c r="S10" s="21">
        <v>0.5</v>
      </c>
      <c r="T10" s="14">
        <f>_XLL.ENTHALPY('P-h chart data '!$A$1,"Pv",U10,U$6)</f>
        <v>-220.70686243751643</v>
      </c>
      <c r="U10" s="21">
        <v>0.5</v>
      </c>
      <c r="V10" s="14">
        <f>_XLL.ENTHALPY('P-h chart data '!$A$1,"Pv",W10,W$6)</f>
        <v>-225.89282672472186</v>
      </c>
      <c r="W10" s="21">
        <v>0.5</v>
      </c>
      <c r="Y10" s="14">
        <f>_XLL.ENTHALPY('P-h chart data '!$A$1,"Pq",Z10,Z$5)</f>
        <v>-164.45065584895363</v>
      </c>
      <c r="Z10" s="14">
        <f t="shared" si="1"/>
        <v>0.7769999999999999</v>
      </c>
      <c r="AA10" s="14">
        <f>_XLL.ENTHALPY('P-h chart data '!$A$1,"Pq",AB10,AB$5)</f>
        <v>-114.8229608383525</v>
      </c>
      <c r="AB10" s="14">
        <f t="shared" si="2"/>
        <v>0.7769999999999999</v>
      </c>
      <c r="AC10" s="14">
        <f>_XLL.ENTHALPY('P-h chart data '!$A$1,"Pq",AD10,AD$5)</f>
        <v>-65.19526582775138</v>
      </c>
      <c r="AD10" s="14">
        <f t="shared" si="3"/>
        <v>0.7769999999999999</v>
      </c>
      <c r="AF10" s="14">
        <f>_XLL.ENTHALPY('P-h chart data '!$A$1,"Ps",AG10,AG$6)</f>
        <v>-279.36693766634755</v>
      </c>
      <c r="AG10" s="21">
        <v>0.5</v>
      </c>
      <c r="AH10" s="14">
        <f>_XLL.ENTHALPY('P-h chart data '!$A$1,"Ps",AI10,AI$6)</f>
        <v>-148.70008165968855</v>
      </c>
      <c r="AI10" s="21">
        <v>0.5</v>
      </c>
      <c r="AJ10" s="14">
        <f>_XLL.ENTHALPY('P-h chart data '!$A$1,"Ps",AK10,AK$6)</f>
        <v>-12.815499928641373</v>
      </c>
      <c r="AK10" s="21">
        <v>0.5</v>
      </c>
      <c r="AL10" s="14">
        <f>_XLL.ENTHALPY('P-h chart data '!$A$1,"Ps",AM10,AM$6)</f>
        <v>69.16553344257342</v>
      </c>
      <c r="AM10" s="21">
        <v>0.5</v>
      </c>
    </row>
    <row r="11" spans="1:39" ht="12.75">
      <c r="A11" s="14">
        <f>_XLL.ENTHALPY('P-h chart data '!$A$1,"Pq",B11,0)</f>
        <v>-202.11805128958792</v>
      </c>
      <c r="B11" s="14">
        <f t="shared" si="0"/>
        <v>1.1404999999999998</v>
      </c>
      <c r="C11" s="14">
        <f>_XLL.ENTHALPY('P-h chart data '!$A$1,"Pq",D11,1)</f>
        <v>-8.137281093416915</v>
      </c>
      <c r="D11" s="14">
        <f t="shared" si="0"/>
        <v>1.1404999999999998</v>
      </c>
      <c r="G11" s="17">
        <f>_XLL.ENTHALPY('P-h chart data '!$A$1,"PT",H11,H$6)</f>
        <v>-224.1882911541475</v>
      </c>
      <c r="H11" s="17">
        <v>0.544</v>
      </c>
      <c r="I11" s="14">
        <f>_XLL.ENTHALPY('P-h chart data '!$A$1,"PT",J11,J$6)</f>
        <v>20.623708009999927</v>
      </c>
      <c r="J11" s="21">
        <v>1</v>
      </c>
      <c r="K11" s="14">
        <f>_XLL.ENTHALPY('P-h chart data '!$A$1,"PT",L11,L$6)</f>
        <v>68.46697898130172</v>
      </c>
      <c r="L11" s="21">
        <v>1</v>
      </c>
      <c r="M11" s="14">
        <f>_XLL.ENTHALPY('P-h chart data '!$A$1,"PT",N11,N$6)</f>
        <v>124.86022140784046</v>
      </c>
      <c r="N11" s="21">
        <v>1</v>
      </c>
      <c r="P11" s="14">
        <f>_XLL.ENTHALPY('P-h chart data '!$A$1,"Pv",Q11,Q$6)</f>
        <v>191.72360277593668</v>
      </c>
      <c r="Q11" s="21">
        <v>0.75</v>
      </c>
      <c r="R11" s="14">
        <f>_XLL.ENTHALPY('P-h chart data '!$A$1,"Pv",S11,S$6)</f>
        <v>-93.01555305064431</v>
      </c>
      <c r="S11" s="21">
        <v>1</v>
      </c>
      <c r="T11" s="14">
        <f>_XLL.ENTHALPY('P-h chart data '!$A$1,"Pv",U11,U$6)</f>
        <v>-195.75341337550446</v>
      </c>
      <c r="U11" s="21">
        <v>1</v>
      </c>
      <c r="V11" s="14">
        <f>_XLL.ENTHALPY('P-h chart data '!$A$1,"Pv",W11,W$6)</f>
        <v>-205.3422803391581</v>
      </c>
      <c r="W11" s="21">
        <v>1</v>
      </c>
      <c r="Y11" s="14">
        <f>_XLL.ENTHALPY('P-h chart data '!$A$1,"Pq",Z11,Z$5)</f>
        <v>-153.6228587405452</v>
      </c>
      <c r="Z11" s="14">
        <f t="shared" si="1"/>
        <v>1.1404999999999998</v>
      </c>
      <c r="AA11" s="14">
        <f>_XLL.ENTHALPY('P-h chart data '!$A$1,"Pq",AB11,AB$5)</f>
        <v>-105.12766619150241</v>
      </c>
      <c r="AB11" s="14">
        <f t="shared" si="2"/>
        <v>1.1404999999999998</v>
      </c>
      <c r="AC11" s="14">
        <f>_XLL.ENTHALPY('P-h chart data '!$A$1,"Pq",AD11,AD$5)</f>
        <v>-56.63247364245967</v>
      </c>
      <c r="AD11" s="14">
        <f t="shared" si="3"/>
        <v>1.1404999999999998</v>
      </c>
      <c r="AF11" s="14">
        <f>_XLL.ENTHALPY('P-h chart data '!$A$1,"Ps",AG11,AG$6)</f>
        <v>-279.33435319670815</v>
      </c>
      <c r="AG11" s="21">
        <v>1</v>
      </c>
      <c r="AH11" s="14">
        <f>_XLL.ENTHALPY('P-h chart data '!$A$1,"Ps",AI11,AI$6)</f>
        <v>-144.57854936540647</v>
      </c>
      <c r="AI11" s="21">
        <v>1</v>
      </c>
      <c r="AJ11" s="14">
        <f>_XLL.ENTHALPY('P-h chart data '!$A$1,"Ps",AK11,AK$6)</f>
        <v>-0.5788454051467181</v>
      </c>
      <c r="AK11" s="21">
        <v>1</v>
      </c>
      <c r="AL11" s="14">
        <f>_XLL.ENTHALPY('P-h chart data '!$A$1,"Ps",AM11,AM$6)</f>
        <v>85.38996128699232</v>
      </c>
      <c r="AM11" s="21">
        <v>1</v>
      </c>
    </row>
    <row r="12" spans="1:39" ht="12.75">
      <c r="A12" s="14">
        <f>_XLL.ENTHALPY('P-h chart data '!$A$1,"Pq",B12,0)</f>
        <v>-192.70128526360347</v>
      </c>
      <c r="B12" s="14">
        <f t="shared" si="0"/>
        <v>1.5039999999999998</v>
      </c>
      <c r="C12" s="14">
        <f>_XLL.ENTHALPY('P-h chart data '!$A$1,"Pq",D12,1)</f>
        <v>-2.3994869340956835</v>
      </c>
      <c r="D12" s="14">
        <f t="shared" si="0"/>
        <v>1.5039999999999998</v>
      </c>
      <c r="G12" s="14">
        <f>_XLL.ENTHALPY('P-h chart data '!$A$1,"PT",H12,H$6)</f>
        <v>-224.1619885567263</v>
      </c>
      <c r="H12" s="14">
        <v>1.25</v>
      </c>
      <c r="I12" s="14">
        <f>_XLL.ENTHALPY('P-h chart data '!$A$1,"PT",J12,J$6)</f>
        <v>20.247059305436633</v>
      </c>
      <c r="J12" s="14">
        <v>1.25</v>
      </c>
      <c r="K12" s="14">
        <f>_XLL.ENTHALPY('P-h chart data '!$A$1,"PT",L12,L$6)</f>
        <v>68.17307742205976</v>
      </c>
      <c r="L12" s="14">
        <v>1.25</v>
      </c>
      <c r="M12" s="14">
        <f>_XLL.ENTHALPY('P-h chart data '!$A$1,"PT",N12,N$6)</f>
        <v>124.62836097214212</v>
      </c>
      <c r="N12" s="14">
        <v>1.25</v>
      </c>
      <c r="R12" s="14">
        <f>_XLL.ENTHALPY('P-h chart data '!$A$1,"Pv",S12,S$6)</f>
        <v>-61.08677773427772</v>
      </c>
      <c r="S12" s="14">
        <v>1.25</v>
      </c>
      <c r="T12" s="14">
        <f>_XLL.ENTHALPY('P-h chart data '!$A$1,"Pv",U12,U$6)</f>
        <v>-186.1832590602771</v>
      </c>
      <c r="U12" s="14">
        <v>1.25</v>
      </c>
      <c r="V12" s="14">
        <f>_XLL.ENTHALPY('P-h chart data '!$A$1,"Pv",W12,W$6)</f>
        <v>-197.85893065070368</v>
      </c>
      <c r="W12" s="14">
        <v>1.25</v>
      </c>
      <c r="Y12" s="14">
        <f>_XLL.ENTHALPY('P-h chart data '!$A$1,"Pq",Z12,Z$5)</f>
        <v>-145.1258356812265</v>
      </c>
      <c r="Z12" s="14">
        <f t="shared" si="1"/>
        <v>1.5039999999999998</v>
      </c>
      <c r="AA12" s="14">
        <f>_XLL.ENTHALPY('P-h chart data '!$A$1,"Pq",AB12,AB$5)</f>
        <v>-97.55038609884957</v>
      </c>
      <c r="AB12" s="14">
        <f t="shared" si="2"/>
        <v>1.5039999999999998</v>
      </c>
      <c r="AC12" s="14">
        <f>_XLL.ENTHALPY('P-h chart data '!$A$1,"Pq",AD12,AD$5)</f>
        <v>-49.974936516472624</v>
      </c>
      <c r="AD12" s="14">
        <f t="shared" si="3"/>
        <v>1.5039999999999998</v>
      </c>
      <c r="AF12" s="14">
        <f>_XLL.ENTHALPY('P-h chart data '!$A$1,"Ps",AG12,AG$6)</f>
        <v>-279.3180614970646</v>
      </c>
      <c r="AG12" s="14">
        <v>1.25</v>
      </c>
      <c r="AH12" s="14">
        <f>_XLL.ENTHALPY('P-h chart data '!$A$1,"Ps",AI12,AI$6)</f>
        <v>-143.39683626970975</v>
      </c>
      <c r="AI12" s="14">
        <v>1.25</v>
      </c>
      <c r="AJ12" s="14">
        <f>_XLL.ENTHALPY('P-h chart data '!$A$1,"Ps",AK12,AK$6)</f>
        <v>3.455911227382421</v>
      </c>
      <c r="AK12" s="14">
        <v>1.25</v>
      </c>
      <c r="AL12" s="14">
        <f>_XLL.ENTHALPY('P-h chart data '!$A$1,"Ps",AM12,AM$6)</f>
        <v>90.7390620283139</v>
      </c>
      <c r="AM12" s="14">
        <v>1.25</v>
      </c>
    </row>
    <row r="13" spans="1:39" ht="12.75">
      <c r="A13" s="14">
        <f>_XLL.ENTHALPY('P-h chart data '!$A$1,"Pq",B13,0)</f>
        <v>-184.808341302802</v>
      </c>
      <c r="B13" s="14">
        <f t="shared" si="0"/>
        <v>1.8674999999999997</v>
      </c>
      <c r="C13" s="14">
        <f>_XLL.ENTHALPY('P-h chart data '!$A$1,"Pq",D13,1)</f>
        <v>2.3222691009857366</v>
      </c>
      <c r="D13" s="14">
        <f t="shared" si="0"/>
        <v>1.8674999999999997</v>
      </c>
      <c r="G13" s="14">
        <f>_XLL.ENTHALPY('P-h chart data '!$A$1,"PT",H13,H$6)</f>
        <v>-224.1526672801018</v>
      </c>
      <c r="H13" s="14">
        <v>1.5</v>
      </c>
      <c r="I13" s="14">
        <f>_XLL.ENTHALPY('P-h chart data '!$A$1,"PT",J13,J$6)</f>
        <v>19.86605553963478</v>
      </c>
      <c r="J13" s="14">
        <v>1.5</v>
      </c>
      <c r="K13" s="14">
        <f>_XLL.ENTHALPY('P-h chart data '!$A$1,"PT",L13,L$6)</f>
        <v>67.87721551831093</v>
      </c>
      <c r="L13" s="14">
        <v>1.5</v>
      </c>
      <c r="M13" s="14">
        <f>_XLL.ENTHALPY('P-h chart data '!$A$1,"PT",N13,N$6)</f>
        <v>124.39562730752745</v>
      </c>
      <c r="N13" s="14">
        <v>1.5</v>
      </c>
      <c r="R13" s="14">
        <f>_XLL.ENTHALPY('P-h chart data '!$A$1,"Pv",S13,S$6)</f>
        <v>-30.784889563420208</v>
      </c>
      <c r="S13" s="14">
        <v>1.5</v>
      </c>
      <c r="T13" s="14">
        <f>_XLL.ENTHALPY('P-h chart data '!$A$1,"Pv",U13,U$6)</f>
        <v>-177.66888804067946</v>
      </c>
      <c r="U13" s="14">
        <v>1.5</v>
      </c>
      <c r="V13" s="14">
        <f>_XLL.ENTHALPY('P-h chart data '!$A$1,"Pv",W13,W$6)</f>
        <v>-191.37806123189029</v>
      </c>
      <c r="W13" s="14">
        <v>1.5</v>
      </c>
      <c r="Y13" s="14">
        <f>_XLL.ENTHALPY('P-h chart data '!$A$1,"Pq",Z13,Z$5)</f>
        <v>-138.02568870185505</v>
      </c>
      <c r="Z13" s="14">
        <f t="shared" si="1"/>
        <v>1.8674999999999997</v>
      </c>
      <c r="AA13" s="14">
        <f>_XLL.ENTHALPY('P-h chart data '!$A$1,"Pq",AB13,AB$5)</f>
        <v>-91.24303610090814</v>
      </c>
      <c r="AB13" s="14">
        <f t="shared" si="2"/>
        <v>1.8674999999999997</v>
      </c>
      <c r="AC13" s="14">
        <f>_XLL.ENTHALPY('P-h chart data '!$A$1,"Pq",AD13,AD$5)</f>
        <v>-44.460383499961196</v>
      </c>
      <c r="AD13" s="14">
        <f t="shared" si="3"/>
        <v>1.8674999999999997</v>
      </c>
      <c r="AF13" s="14">
        <f>_XLL.ENTHALPY('P-h chart data '!$A$1,"Ps",AG13,AG$6)</f>
        <v>-279.3017701540098</v>
      </c>
      <c r="AG13" s="14">
        <v>1.5</v>
      </c>
      <c r="AH13" s="14">
        <f>_XLL.ENTHALPY('P-h chart data '!$A$1,"Ps",AI13,AI$6)</f>
        <v>-142.4999716191049</v>
      </c>
      <c r="AI13" s="14">
        <v>1.5</v>
      </c>
      <c r="AJ13" s="14">
        <f>_XLL.ENTHALPY('P-h chart data '!$A$1,"Ps",AK13,AK$6)</f>
        <v>6.782127634621024</v>
      </c>
      <c r="AK13" s="14">
        <v>1.5</v>
      </c>
      <c r="AL13" s="14">
        <f>_XLL.ENTHALPY('P-h chart data '!$A$1,"Ps",AM13,AM$6)</f>
        <v>95.15255596874808</v>
      </c>
      <c r="AM13" s="14">
        <v>1.5</v>
      </c>
    </row>
    <row r="14" spans="1:39" ht="12.75">
      <c r="A14" s="14">
        <f>_XLL.ENTHALPY('P-h chart data '!$A$1,"Pq",B14,0)</f>
        <v>-177.94341866883656</v>
      </c>
      <c r="B14" s="14">
        <f t="shared" si="0"/>
        <v>2.231</v>
      </c>
      <c r="C14" s="14">
        <f>_XLL.ENTHALPY('P-h chart data '!$A$1,"Pq",D14,1)</f>
        <v>6.357283541346553</v>
      </c>
      <c r="D14" s="14">
        <f t="shared" si="0"/>
        <v>2.231</v>
      </c>
      <c r="G14" s="14">
        <f>_XLL.ENTHALPY('P-h chart data '!$A$1,"PT",H14,H$6)</f>
        <v>-224.13401326452097</v>
      </c>
      <c r="H14" s="14">
        <v>2</v>
      </c>
      <c r="I14" s="17">
        <f>_XLL.ENTHALPY('P-h chart data '!$A$1,"PT",J14,J$6)</f>
        <v>16.748455499974295</v>
      </c>
      <c r="J14" s="17">
        <v>3.436</v>
      </c>
      <c r="K14" s="14">
        <f>_XLL.ENTHALPY('P-h chart data '!$A$1,"PT",L14,L$6)</f>
        <v>67.27944485168497</v>
      </c>
      <c r="L14" s="14">
        <v>2</v>
      </c>
      <c r="M14" s="14">
        <f>_XLL.ENTHALPY('P-h chart data '!$A$1,"PT",N14,N$6)</f>
        <v>123.92749998153808</v>
      </c>
      <c r="N14" s="14">
        <v>2</v>
      </c>
      <c r="R14" s="14">
        <f>_XLL.ENTHALPY('P-h chart data '!$A$1,"Pv",S14,S$6)</f>
        <v>32.57873224286268</v>
      </c>
      <c r="S14" s="14">
        <v>2</v>
      </c>
      <c r="T14" s="14">
        <f>_XLL.ENTHALPY('P-h chart data '!$A$1,"Pv",U14,U$6)</f>
        <v>-162.7555169638907</v>
      </c>
      <c r="U14" s="14">
        <v>2</v>
      </c>
      <c r="V14" s="14">
        <f>_XLL.ENTHALPY('P-h chart data '!$A$1,"Pv",W14,W$6)</f>
        <v>-180.40764090948102</v>
      </c>
      <c r="W14" s="14">
        <v>2</v>
      </c>
      <c r="Y14" s="14">
        <f>_XLL.ENTHALPY('P-h chart data '!$A$1,"Pq",Z14,Z$5)</f>
        <v>-131.86824311629078</v>
      </c>
      <c r="Z14" s="14">
        <f t="shared" si="1"/>
        <v>2.231</v>
      </c>
      <c r="AA14" s="14">
        <f>_XLL.ENTHALPY('P-h chart data '!$A$1,"Pq",AB14,AB$5)</f>
        <v>-85.793067563745</v>
      </c>
      <c r="AB14" s="14">
        <f t="shared" si="2"/>
        <v>2.231</v>
      </c>
      <c r="AC14" s="14">
        <f>_XLL.ENTHALPY('P-h chart data '!$A$1,"Pq",AD14,AD$5)</f>
        <v>-39.717892011199226</v>
      </c>
      <c r="AD14" s="14">
        <f t="shared" si="3"/>
        <v>2.231</v>
      </c>
      <c r="AF14" s="14">
        <f>_XLL.ENTHALPY('P-h chart data '!$A$1,"Ps",AG14,AG$6)</f>
        <v>-279.2691885370801</v>
      </c>
      <c r="AG14" s="14">
        <v>2</v>
      </c>
      <c r="AH14" s="14">
        <f>_XLL.ENTHALPY('P-h chart data '!$A$1,"Ps",AI14,AI$6)</f>
        <v>-141.2335825290713</v>
      </c>
      <c r="AI14" s="14">
        <v>2</v>
      </c>
      <c r="AJ14" s="14">
        <f>_XLL.ENTHALPY('P-h chart data '!$A$1,"Ps",AK14,AK$6)</f>
        <v>12.076677376461502</v>
      </c>
      <c r="AK14" s="14">
        <v>2</v>
      </c>
      <c r="AL14" s="14">
        <f>_XLL.ENTHALPY('P-h chart data '!$A$1,"Ps",AM14,AM$6)</f>
        <v>102.19092503758974</v>
      </c>
      <c r="AM14" s="14">
        <v>2</v>
      </c>
    </row>
    <row r="15" spans="1:39" ht="12.75">
      <c r="A15" s="14">
        <f>_XLL.ENTHALPY('P-h chart data '!$A$1,"Pq",B15,0)</f>
        <v>-171.82481086394472</v>
      </c>
      <c r="B15" s="14">
        <f t="shared" si="0"/>
        <v>2.5945</v>
      </c>
      <c r="C15" s="14">
        <f>_XLL.ENTHALPY('P-h chart data '!$A$1,"Pq",D15,1)</f>
        <v>9.892773826230362</v>
      </c>
      <c r="D15" s="14">
        <f t="shared" si="0"/>
        <v>2.5945</v>
      </c>
      <c r="G15" s="14">
        <f>_XLL.ENTHALPY('P-h chart data '!$A$1,"PT",H15,H$6)</f>
        <v>-224.07795991346595</v>
      </c>
      <c r="H15" s="14">
        <v>3.5</v>
      </c>
      <c r="I15" s="17">
        <f>_XLL.ENTHALPY('P-h chart data '!$A$1,"PT",J15,J$6)</f>
        <v>-159.6400416237426</v>
      </c>
      <c r="J15" s="17">
        <v>3.437</v>
      </c>
      <c r="K15" s="14">
        <f>_XLL.ENTHALPY('P-h chart data '!$A$1,"PT",L15,L$6)</f>
        <v>66.6733204032884</v>
      </c>
      <c r="L15" s="14">
        <v>2.5</v>
      </c>
      <c r="M15" s="14">
        <f>_XLL.ENTHALPY('P-h chart data '!$A$1,"PT",N15,N$6)</f>
        <v>123.45575688799823</v>
      </c>
      <c r="N15" s="14">
        <v>2.5</v>
      </c>
      <c r="R15" s="14">
        <f>_XLL.ENTHALPY('P-h chart data '!$A$1,"Pv",S15,S$6)</f>
        <v>110.39581228516084</v>
      </c>
      <c r="S15" s="14">
        <v>2.5</v>
      </c>
      <c r="T15" s="14">
        <f>_XLL.ENTHALPY('P-h chart data '!$A$1,"Pv",U15,U$6)</f>
        <v>-149.73244535490286</v>
      </c>
      <c r="U15" s="14">
        <v>2.5</v>
      </c>
      <c r="V15" s="14">
        <f>_XLL.ENTHALPY('P-h chart data '!$A$1,"Pv",W15,W$6)</f>
        <v>-171.1994873589034</v>
      </c>
      <c r="W15" s="14">
        <v>2.5</v>
      </c>
      <c r="Y15" s="14">
        <f>_XLL.ENTHALPY('P-h chart data '!$A$1,"Pq",Z15,Z$5)</f>
        <v>-126.39541469140096</v>
      </c>
      <c r="Z15" s="14">
        <f t="shared" si="1"/>
        <v>2.5945</v>
      </c>
      <c r="AA15" s="14">
        <f>_XLL.ENTHALPY('P-h chart data '!$A$1,"Pq",AB15,AB$5)</f>
        <v>-80.96601851885718</v>
      </c>
      <c r="AB15" s="14">
        <f t="shared" si="2"/>
        <v>2.5945</v>
      </c>
      <c r="AC15" s="14">
        <f>_XLL.ENTHALPY('P-h chart data '!$A$1,"Pq",AD15,AD$5)</f>
        <v>-35.536622346313415</v>
      </c>
      <c r="AD15" s="14">
        <f t="shared" si="3"/>
        <v>2.5945</v>
      </c>
      <c r="AF15" s="14">
        <f>_XLL.ENTHALPY('P-h chart data '!$A$1,"Ps",AG15,AG$6)</f>
        <v>-279.2366083447483</v>
      </c>
      <c r="AG15" s="14">
        <v>2.5</v>
      </c>
      <c r="AH15" s="14">
        <f>_XLL.ENTHALPY('P-h chart data '!$A$1,"Ps",AI15,AI$6)</f>
        <v>-140.39926509224873</v>
      </c>
      <c r="AI15" s="14">
        <v>2.5</v>
      </c>
      <c r="AJ15" s="14">
        <f>_XLL.ENTHALPY('P-h chart data '!$A$1,"Ps",AK15,AK$6)</f>
        <v>16.21398965206371</v>
      </c>
      <c r="AK15" s="14">
        <v>2.5</v>
      </c>
      <c r="AL15" s="14">
        <f>_XLL.ENTHALPY('P-h chart data '!$A$1,"Ps",AM15,AM$6)</f>
        <v>107.70863222670395</v>
      </c>
      <c r="AM15" s="14">
        <v>2.5</v>
      </c>
    </row>
    <row r="16" spans="1:39" ht="12.75">
      <c r="A16" s="14">
        <f>_XLL.ENTHALPY('P-h chart data '!$A$1,"Pq",B16,0)</f>
        <v>-166.27580121831585</v>
      </c>
      <c r="B16" s="14">
        <f t="shared" si="0"/>
        <v>2.958</v>
      </c>
      <c r="C16" s="14">
        <f>_XLL.ENTHALPY('P-h chart data '!$A$1,"Pq",D16,1)</f>
        <v>13.046214882654805</v>
      </c>
      <c r="D16" s="14">
        <f t="shared" si="0"/>
        <v>2.958</v>
      </c>
      <c r="G16" s="14">
        <f>_XLL.ENTHALPY('P-h chart data '!$A$1,"PT",H16,H$6)</f>
        <v>-224.05924517353128</v>
      </c>
      <c r="H16" s="14">
        <v>4</v>
      </c>
      <c r="I16" s="14">
        <f>_XLL.ENTHALPY('P-h chart data '!$A$1,"PT",J16,J$6)</f>
        <v>-159.63547324282172</v>
      </c>
      <c r="J16" s="14">
        <v>4</v>
      </c>
      <c r="K16" s="14">
        <f>_XLL.ENTHALPY('P-h chart data '!$A$1,"PT",L16,L$6)</f>
        <v>64.80095762325715</v>
      </c>
      <c r="L16" s="14">
        <v>4</v>
      </c>
      <c r="M16" s="14">
        <f>_XLL.ENTHALPY('P-h chart data '!$A$1,"PT",N16,N$6)</f>
        <v>122.01795867525095</v>
      </c>
      <c r="N16" s="14">
        <v>4</v>
      </c>
      <c r="R16" s="14">
        <f>_XLL.ENTHALPY('P-h chart data '!$A$1,"Pv",S16,S$6)</f>
        <v>198.33459505720185</v>
      </c>
      <c r="S16" s="14">
        <v>3</v>
      </c>
      <c r="T16" s="14">
        <f>_XLL.ENTHALPY('P-h chart data '!$A$1,"Pv",U16,U$6)</f>
        <v>-117.07772113779174</v>
      </c>
      <c r="U16" s="14">
        <v>4</v>
      </c>
      <c r="V16" s="14">
        <f>_XLL.ENTHALPY('P-h chart data '!$A$1,"Pv",W16,W$6)</f>
        <v>-149.46287267621278</v>
      </c>
      <c r="W16" s="14">
        <v>4</v>
      </c>
      <c r="Y16" s="14">
        <f>_XLL.ENTHALPY('P-h chart data '!$A$1,"Pq",Z16,Z$5)</f>
        <v>-121.44529719307317</v>
      </c>
      <c r="Z16" s="14">
        <f t="shared" si="1"/>
        <v>2.958</v>
      </c>
      <c r="AA16" s="14">
        <f>_XLL.ENTHALPY('P-h chart data '!$A$1,"Pq",AB16,AB$5)</f>
        <v>-76.61479316783051</v>
      </c>
      <c r="AB16" s="14">
        <f t="shared" si="2"/>
        <v>2.958</v>
      </c>
      <c r="AC16" s="14">
        <f>_XLL.ENTHALPY('P-h chart data '!$A$1,"Pq",AD16,AD$5)</f>
        <v>-31.784289142587856</v>
      </c>
      <c r="AD16" s="14">
        <f t="shared" si="3"/>
        <v>2.958</v>
      </c>
      <c r="AF16" s="14">
        <f>_XLL.ENTHALPY('P-h chart data '!$A$1,"Ps",AG16,AG$6)</f>
        <v>-279.1388763036564</v>
      </c>
      <c r="AG16" s="14">
        <v>4</v>
      </c>
      <c r="AH16" s="14">
        <f>_XLL.ENTHALPY('P-h chart data '!$A$1,"Ps",AI16,AI$6)</f>
        <v>-139.17454083571585</v>
      </c>
      <c r="AI16" s="14">
        <v>4</v>
      </c>
      <c r="AJ16" s="14">
        <f>_XLL.ENTHALPY('P-h chart data '!$A$1,"Ps",AK16,AK$6)</f>
        <v>24.970245348282425</v>
      </c>
      <c r="AK16" s="14">
        <v>4</v>
      </c>
      <c r="AL16" s="14">
        <f>_XLL.ENTHALPY('P-h chart data '!$A$1,"Ps",AM16,AM$6)</f>
        <v>119.47382159955471</v>
      </c>
      <c r="AM16" s="14">
        <v>4</v>
      </c>
    </row>
    <row r="17" spans="1:39" ht="12.75">
      <c r="A17" s="14">
        <f>_XLL.ENTHALPY('P-h chart data '!$A$1,"Pq",B17,0)</f>
        <v>-161.1776178070756</v>
      </c>
      <c r="B17" s="14">
        <f t="shared" si="0"/>
        <v>3.3215000000000003</v>
      </c>
      <c r="C17" s="14">
        <f>_XLL.ENTHALPY('P-h chart data '!$A$1,"Pq",D17,1)</f>
        <v>15.896563973912489</v>
      </c>
      <c r="D17" s="14">
        <f t="shared" si="0"/>
        <v>3.3215000000000003</v>
      </c>
      <c r="G17" s="14">
        <f>_XLL.ENTHALPY('P-h chart data '!$A$1,"PT",H17,H$6)</f>
        <v>-224.04051536093075</v>
      </c>
      <c r="H17" s="14">
        <v>4.5</v>
      </c>
      <c r="I17" s="14">
        <f>_XLL.ENTHALPY('P-h chart data '!$A$1,"PT",J17,J$6)</f>
        <v>-159.63134036030283</v>
      </c>
      <c r="J17" s="14">
        <v>4.5</v>
      </c>
      <c r="K17" s="14">
        <f>_XLL.ENTHALPY('P-h chart data '!$A$1,"PT",L17,L$6)</f>
        <v>64.1573966933451</v>
      </c>
      <c r="L17" s="14">
        <v>4.5</v>
      </c>
      <c r="M17" s="14">
        <f>_XLL.ENTHALPY('P-h chart data '!$A$1,"PT",N17,N$6)</f>
        <v>121.53086060981111</v>
      </c>
      <c r="N17" s="14">
        <v>4.5</v>
      </c>
      <c r="T17" s="14">
        <f>_XLL.ENTHALPY('P-h chart data '!$A$1,"Pv",U17,U$6)</f>
        <v>-107.55135483826488</v>
      </c>
      <c r="U17" s="14">
        <v>4.5</v>
      </c>
      <c r="V17" s="14">
        <f>_XLL.ENTHALPY('P-h chart data '!$A$1,"Pv",W17,W$6)</f>
        <v>-143.44638659554295</v>
      </c>
      <c r="W17" s="14">
        <v>4.5</v>
      </c>
      <c r="Y17" s="14">
        <f>_XLL.ENTHALPY('P-h chart data '!$A$1,"Pq",Z17,Z$5)</f>
        <v>-116.90907236182856</v>
      </c>
      <c r="Z17" s="14">
        <f t="shared" si="1"/>
        <v>3.3215000000000003</v>
      </c>
      <c r="AA17" s="14">
        <f>_XLL.ENTHALPY('P-h chart data '!$A$1,"Pq",AB17,AB$5)</f>
        <v>-72.64052691658154</v>
      </c>
      <c r="AB17" s="14">
        <f t="shared" si="2"/>
        <v>3.3215000000000003</v>
      </c>
      <c r="AC17" s="14">
        <f>_XLL.ENTHALPY('P-h chart data '!$A$1,"Pq",AD17,AD$5)</f>
        <v>-28.371981471334525</v>
      </c>
      <c r="AD17" s="14">
        <f t="shared" si="3"/>
        <v>3.3215000000000003</v>
      </c>
      <c r="AF17" s="14">
        <f>_XLL.ENTHALPY('P-h chart data '!$A$1,"Ps",AG17,AG$6)</f>
        <v>-279.1063017980407</v>
      </c>
      <c r="AG17" s="14">
        <v>4.5</v>
      </c>
      <c r="AH17" s="14">
        <f>_XLL.ENTHALPY('P-h chart data '!$A$1,"Ps",AI17,AI$6)</f>
        <v>-139.00363079880037</v>
      </c>
      <c r="AI17" s="14">
        <v>4.5</v>
      </c>
      <c r="AJ17" s="14">
        <f>_XLL.ENTHALPY('P-h chart data '!$A$1,"Ps",AK17,AK$6)</f>
        <v>27.163025337540144</v>
      </c>
      <c r="AK17" s="14">
        <v>4.5</v>
      </c>
      <c r="AL17" s="14">
        <f>_XLL.ENTHALPY('P-h chart data '!$A$1,"Ps",AM17,AM$6)</f>
        <v>122.44740277710277</v>
      </c>
      <c r="AM17" s="14">
        <v>4.5</v>
      </c>
    </row>
    <row r="18" spans="1:39" ht="12.75">
      <c r="A18" s="14">
        <f>_XLL.ENTHALPY('P-h chart data '!$A$1,"Pq",B18,0)</f>
        <v>-156.44625726762087</v>
      </c>
      <c r="B18" s="14">
        <f t="shared" si="0"/>
        <v>3.6850000000000005</v>
      </c>
      <c r="C18" s="14">
        <f>_XLL.ENTHALPY('P-h chart data '!$A$1,"Pq",D18,1)</f>
        <v>18.499655241786105</v>
      </c>
      <c r="D18" s="14">
        <f t="shared" si="0"/>
        <v>3.6850000000000005</v>
      </c>
      <c r="G18" s="14">
        <f>_XLL.ENTHALPY('P-h chart data '!$A$1,"PT",H18,H$6)</f>
        <v>-224.02177051866144</v>
      </c>
      <c r="H18" s="14">
        <v>5</v>
      </c>
      <c r="I18" s="14">
        <f>_XLL.ENTHALPY('P-h chart data '!$A$1,"PT",J18,J$6)</f>
        <v>-159.62713667990906</v>
      </c>
      <c r="J18" s="14">
        <v>5</v>
      </c>
      <c r="K18" s="14">
        <f>_XLL.ENTHALPY('P-h chart data '!$A$1,"PT",L18,L$6)</f>
        <v>63.50330413113463</v>
      </c>
      <c r="L18" s="14">
        <v>5</v>
      </c>
      <c r="M18" s="14">
        <f>_XLL.ENTHALPY('P-h chart data '!$A$1,"PT",N18,N$6)</f>
        <v>121.03968255355257</v>
      </c>
      <c r="N18" s="14">
        <v>5</v>
      </c>
      <c r="T18" s="14">
        <f>_XLL.ENTHALPY('P-h chart data '!$A$1,"Pv",U18,U$6)</f>
        <v>-98.49236464902928</v>
      </c>
      <c r="U18" s="14">
        <v>5</v>
      </c>
      <c r="V18" s="14">
        <f>_XLL.ENTHALPY('P-h chart data '!$A$1,"Pv",W18,W$6)</f>
        <v>-137.8470983603069</v>
      </c>
      <c r="W18" s="14">
        <v>5</v>
      </c>
      <c r="Y18" s="14">
        <f>_XLL.ENTHALPY('P-h chart data '!$A$1,"Pq",Z18,Z$5)</f>
        <v>-112.70977914026912</v>
      </c>
      <c r="Z18" s="14">
        <f t="shared" si="1"/>
        <v>3.6850000000000005</v>
      </c>
      <c r="AA18" s="14">
        <f>_XLL.ENTHALPY('P-h chart data '!$A$1,"Pq",AB18,AB$5)</f>
        <v>-68.97330101291736</v>
      </c>
      <c r="AB18" s="14">
        <f t="shared" si="2"/>
        <v>3.6850000000000005</v>
      </c>
      <c r="AC18" s="14">
        <f>_XLL.ENTHALPY('P-h chart data '!$A$1,"Pq",AD18,AD$5)</f>
        <v>-25.23682288556563</v>
      </c>
      <c r="AD18" s="14">
        <f t="shared" si="3"/>
        <v>3.6850000000000005</v>
      </c>
      <c r="AF18" s="14">
        <f>_XLL.ENTHALPY('P-h chart data '!$A$1,"Ps",AG18,AG$6)</f>
        <v>-279.073728711193</v>
      </c>
      <c r="AG18" s="14">
        <v>5</v>
      </c>
      <c r="AH18" s="14">
        <f>_XLL.ENTHALPY('P-h chart data '!$A$1,"Ps",AI18,AI$6)</f>
        <v>-138.9045470442154</v>
      </c>
      <c r="AI18" s="14">
        <v>5</v>
      </c>
      <c r="AJ18" s="14">
        <f>_XLL.ENTHALPY('P-h chart data '!$A$1,"Ps",AK18,AK$6)</f>
        <v>29.120213699807405</v>
      </c>
      <c r="AK18" s="14">
        <v>5</v>
      </c>
      <c r="AL18" s="14">
        <f>_XLL.ENTHALPY('P-h chart data '!$A$1,"Ps",AM18,AM$6)</f>
        <v>125.11409984039531</v>
      </c>
      <c r="AM18" s="14">
        <v>5</v>
      </c>
    </row>
    <row r="19" spans="1:39" ht="12.75">
      <c r="A19" s="14">
        <f>_XLL.ENTHALPY('P-h chart data '!$A$1,"Pq",B19,0)</f>
        <v>-152.0199248216065</v>
      </c>
      <c r="B19" s="14">
        <f t="shared" si="0"/>
        <v>4.048500000000001</v>
      </c>
      <c r="C19" s="14">
        <f>_XLL.ENTHALPY('P-h chart data '!$A$1,"Pq",D19,1)</f>
        <v>20.89654737497223</v>
      </c>
      <c r="D19" s="14">
        <f t="shared" si="0"/>
        <v>4.048500000000001</v>
      </c>
      <c r="G19" s="14">
        <f>_XLL.ENTHALPY('P-h chart data '!$A$1,"PT",H19,H$6)</f>
        <v>-224.00301068953587</v>
      </c>
      <c r="H19" s="14">
        <v>5.5</v>
      </c>
      <c r="I19" s="14">
        <f>_XLL.ENTHALPY('P-h chart data '!$A$1,"PT",J19,J$6)</f>
        <v>-159.62286260221435</v>
      </c>
      <c r="J19" s="14">
        <v>5.5</v>
      </c>
      <c r="K19" s="14">
        <f>_XLL.ENTHALPY('P-h chart data '!$A$1,"PT",L19,L$6)</f>
        <v>62.83812994417221</v>
      </c>
      <c r="L19" s="14">
        <v>5.5</v>
      </c>
      <c r="M19" s="14">
        <f>_XLL.ENTHALPY('P-h chart data '!$A$1,"PT",N19,N$6)</f>
        <v>120.54431995969665</v>
      </c>
      <c r="N19" s="14">
        <v>5.5</v>
      </c>
      <c r="T19" s="14">
        <f>_XLL.ENTHALPY('P-h chart data '!$A$1,"Pv",U19,U$6)</f>
        <v>-89.82472128135315</v>
      </c>
      <c r="U19" s="14">
        <v>5.5</v>
      </c>
      <c r="V19" s="14">
        <f>_XLL.ENTHALPY('P-h chart data '!$A$1,"Pv",W19,W$6)</f>
        <v>-132.59491133018892</v>
      </c>
      <c r="W19" s="14">
        <v>5.5</v>
      </c>
      <c r="Y19" s="14">
        <f>_XLL.ENTHALPY('P-h chart data '!$A$1,"Pq",Z19,Z$5)</f>
        <v>-108.79080677246182</v>
      </c>
      <c r="Z19" s="14">
        <f t="shared" si="1"/>
        <v>4.048500000000001</v>
      </c>
      <c r="AA19" s="14">
        <f>_XLL.ENTHALPY('P-h chart data '!$A$1,"Pq",AB19,AB$5)</f>
        <v>-65.56168872331715</v>
      </c>
      <c r="AB19" s="14">
        <f t="shared" si="2"/>
        <v>4.048500000000001</v>
      </c>
      <c r="AC19" s="14">
        <f>_XLL.ENTHALPY('P-h chart data '!$A$1,"Pq",AD19,AD$5)</f>
        <v>-22.33257067417246</v>
      </c>
      <c r="AD19" s="14">
        <f t="shared" si="3"/>
        <v>4.048500000000001</v>
      </c>
      <c r="AF19" s="14">
        <f>_XLL.ENTHALPY('P-h chart data '!$A$1,"Ps",AG19,AG$6)</f>
        <v>-279.0411570419529</v>
      </c>
      <c r="AG19" s="14">
        <v>5.5</v>
      </c>
      <c r="AH19" s="14">
        <f>_XLL.ENTHALPY('P-h chart data '!$A$1,"Ps",AI19,AI$6)</f>
        <v>-138.856636823459</v>
      </c>
      <c r="AI19" s="14">
        <v>5.5</v>
      </c>
      <c r="AJ19" s="14">
        <f>_XLL.ENTHALPY('P-h chart data '!$A$1,"Ps",AK19,AK$6)</f>
        <v>30.8854677778393</v>
      </c>
      <c r="AK19" s="14">
        <v>5.5</v>
      </c>
      <c r="AL19" s="14">
        <f>_XLL.ENTHALPY('P-h chart data '!$A$1,"Ps",AM19,AM$6)</f>
        <v>127.53106576108459</v>
      </c>
      <c r="AM19" s="14">
        <v>5.5</v>
      </c>
    </row>
    <row r="20" spans="1:39" ht="12.75">
      <c r="A20" s="14">
        <f>_XLL.ENTHALPY('P-h chart data '!$A$1,"Pq",B20,0)</f>
        <v>-147.85171906034435</v>
      </c>
      <c r="B20" s="14">
        <f t="shared" si="0"/>
        <v>4.412000000000001</v>
      </c>
      <c r="C20" s="14">
        <f>_XLL.ENTHALPY('P-h chart data '!$A$1,"Pq",D20,1)</f>
        <v>23.11838759845994</v>
      </c>
      <c r="D20" s="14">
        <f t="shared" si="0"/>
        <v>4.412000000000001</v>
      </c>
      <c r="G20" s="14">
        <f>_XLL.ENTHALPY('P-h chart data '!$A$1,"PT",H20,H$6)</f>
        <v>-223.98423591618348</v>
      </c>
      <c r="H20" s="14">
        <v>6</v>
      </c>
      <c r="I20" s="14">
        <f>_XLL.ENTHALPY('P-h chart data '!$A$1,"PT",J20,J$6)</f>
        <v>-159.618518524315</v>
      </c>
      <c r="J20" s="14">
        <v>6</v>
      </c>
      <c r="K20" s="14">
        <f>_XLL.ENTHALPY('P-h chart data '!$A$1,"PT",L20,L$6)</f>
        <v>62.161274770159636</v>
      </c>
      <c r="L20" s="14">
        <v>6</v>
      </c>
      <c r="M20" s="14">
        <f>_XLL.ENTHALPY('P-h chart data '!$A$1,"PT",N20,N$6)</f>
        <v>120.04466384396387</v>
      </c>
      <c r="N20" s="14">
        <v>6</v>
      </c>
      <c r="T20" s="14">
        <f>_XLL.ENTHALPY('P-h chart data '!$A$1,"Pv",U20,U$6)</f>
        <v>-81.49054196569101</v>
      </c>
      <c r="U20" s="14">
        <v>6</v>
      </c>
      <c r="V20" s="14">
        <f>_XLL.ENTHALPY('P-h chart data '!$A$1,"Pv",W20,W$6)</f>
        <v>-127.63674919592819</v>
      </c>
      <c r="W20" s="14">
        <v>6</v>
      </c>
      <c r="Y20" s="14">
        <f>_XLL.ENTHALPY('P-h chart data '!$A$1,"Pq",Z20,Z$5)</f>
        <v>-105.10919239564329</v>
      </c>
      <c r="Z20" s="14">
        <f t="shared" si="1"/>
        <v>4.412000000000001</v>
      </c>
      <c r="AA20" s="14">
        <f>_XLL.ENTHALPY('P-h chart data '!$A$1,"Pq",AB20,AB$5)</f>
        <v>-62.36666573094221</v>
      </c>
      <c r="AB20" s="14">
        <f t="shared" si="2"/>
        <v>4.412000000000001</v>
      </c>
      <c r="AC20" s="14">
        <f>_XLL.ENTHALPY('P-h chart data '!$A$1,"Pq",AD20,AD$5)</f>
        <v>-19.624139066241135</v>
      </c>
      <c r="AD20" s="14">
        <f t="shared" si="3"/>
        <v>4.412000000000001</v>
      </c>
      <c r="AF20" s="14">
        <f>_XLL.ENTHALPY('P-h chart data '!$A$1,"Ps",AG20,AG$6)</f>
        <v>-279.0085867891609</v>
      </c>
      <c r="AG20" s="14">
        <v>6</v>
      </c>
      <c r="AH20" s="14">
        <f>_XLL.ENTHALPY('P-h chart data '!$A$1,"Ps",AI20,AI$6)</f>
        <v>-138.81609012707014</v>
      </c>
      <c r="AI20" s="14">
        <v>6</v>
      </c>
      <c r="AJ20" s="14">
        <f>_XLL.ENTHALPY('P-h chart data '!$A$1,"Ps",AK20,AK$6)</f>
        <v>32.49124050931712</v>
      </c>
      <c r="AK20" s="14">
        <v>6</v>
      </c>
      <c r="AL20" s="14">
        <f>_XLL.ENTHALPY('P-h chart data '!$A$1,"Ps",AM20,AM$6)</f>
        <v>129.7407694078922</v>
      </c>
      <c r="AM20" s="14">
        <v>6</v>
      </c>
    </row>
    <row r="21" spans="1:39" ht="12.75">
      <c r="A21" s="14">
        <f>_XLL.ENTHALPY('P-h chart data '!$A$1,"Pq",B21,0)</f>
        <v>-143.9051236097855</v>
      </c>
      <c r="B21" s="14">
        <f t="shared" si="0"/>
        <v>4.775500000000001</v>
      </c>
      <c r="C21" s="14">
        <f>_XLL.ENTHALPY('P-h chart data '!$A$1,"Pq",D21,1)</f>
        <v>25.189410313311193</v>
      </c>
      <c r="D21" s="14">
        <f t="shared" si="0"/>
        <v>4.775500000000001</v>
      </c>
      <c r="G21" s="14">
        <f>_XLL.ENTHALPY('P-h chart data '!$A$1,"PT",H21,H$6)</f>
        <v>-223.96544624105164</v>
      </c>
      <c r="H21" s="14">
        <v>6.5</v>
      </c>
      <c r="I21" s="14">
        <f>_XLL.ENTHALPY('P-h chart data '!$A$1,"PT",J21,J$6)</f>
        <v>-159.61410483987018</v>
      </c>
      <c r="J21" s="14">
        <v>6.5</v>
      </c>
      <c r="K21" s="14">
        <f>_XLL.ENTHALPY('P-h chart data '!$A$1,"PT",L21,L$6)</f>
        <v>61.472083448987036</v>
      </c>
      <c r="L21" s="14">
        <v>6.5</v>
      </c>
      <c r="M21" s="14">
        <f>_XLL.ENTHALPY('P-h chart data '!$A$1,"PT",N21,N$6)</f>
        <v>119.54060051931577</v>
      </c>
      <c r="N21" s="14">
        <v>6.5</v>
      </c>
      <c r="T21" s="14">
        <f>_XLL.ENTHALPY('P-h chart data '!$A$1,"Pv",U21,U$6)</f>
        <v>-73.44460939194688</v>
      </c>
      <c r="U21" s="14">
        <v>6.5</v>
      </c>
      <c r="V21" s="14">
        <f>_XLL.ENTHALPY('P-h chart data '!$A$1,"Pv",W21,W$6)</f>
        <v>-122.9313633735442</v>
      </c>
      <c r="W21" s="14">
        <v>6.5</v>
      </c>
      <c r="Y21" s="14">
        <f>_XLL.ENTHALPY('P-h chart data '!$A$1,"Pq",Z21,Z$5)</f>
        <v>-101.63149012901134</v>
      </c>
      <c r="Z21" s="14">
        <f t="shared" si="1"/>
        <v>4.775500000000001</v>
      </c>
      <c r="AA21" s="14">
        <f>_XLL.ENTHALPY('P-h chart data '!$A$1,"Pq",AB21,AB$5)</f>
        <v>-59.35785664823715</v>
      </c>
      <c r="AB21" s="14">
        <f t="shared" si="2"/>
        <v>4.775500000000001</v>
      </c>
      <c r="AC21" s="14">
        <f>_XLL.ENTHALPY('P-h chart data '!$A$1,"Pq",AD21,AD$5)</f>
        <v>-17.084223167462984</v>
      </c>
      <c r="AD21" s="14">
        <f t="shared" si="3"/>
        <v>4.775500000000001</v>
      </c>
      <c r="AF21" s="14">
        <f>_XLL.ENTHALPY('P-h chart data '!$A$1,"Ps",AG21,AG$6)</f>
        <v>-278.97601795165923</v>
      </c>
      <c r="AG21" s="14">
        <v>6.5</v>
      </c>
      <c r="AH21" s="14">
        <f>_XLL.ENTHALPY('P-h chart data '!$A$1,"Ps",AI21,AI$6)</f>
        <v>-138.77555447826973</v>
      </c>
      <c r="AI21" s="14">
        <v>6.5</v>
      </c>
      <c r="AJ21" s="14">
        <f>_XLL.ENTHALPY('P-h chart data '!$A$1,"Ps",AK21,AK$6)</f>
        <v>33.962326149545525</v>
      </c>
      <c r="AK21" s="14">
        <v>6.5</v>
      </c>
      <c r="AL21" s="14">
        <f>_XLL.ENTHALPY('P-h chart data '!$A$1,"Ps",AM21,AM$6)</f>
        <v>131.77563352833576</v>
      </c>
      <c r="AM21" s="14">
        <v>6.5</v>
      </c>
    </row>
    <row r="22" spans="1:39" ht="12.75">
      <c r="A22" s="14">
        <f>_XLL.ENTHALPY('P-h chart data '!$A$1,"Pq",B22,0)</f>
        <v>-140.1510989567431</v>
      </c>
      <c r="B22" s="14">
        <f t="shared" si="0"/>
        <v>5.139000000000001</v>
      </c>
      <c r="C22" s="14">
        <f>_XLL.ENTHALPY('P-h chart data '!$A$1,"Pq",D22,1)</f>
        <v>27.12887188952179</v>
      </c>
      <c r="D22" s="14">
        <f t="shared" si="0"/>
        <v>5.139000000000001</v>
      </c>
      <c r="G22" s="14">
        <f>_XLL.ENTHALPY('P-h chart data '!$A$1,"PT",H22,H$6)</f>
        <v>-223.9466417064067</v>
      </c>
      <c r="H22" s="14">
        <v>7</v>
      </c>
      <c r="I22" s="14">
        <f>_XLL.ENTHALPY('P-h chart data '!$A$1,"PT",J22,J$6)</f>
        <v>-159.609621939143</v>
      </c>
      <c r="J22" s="14">
        <v>7</v>
      </c>
      <c r="K22" s="14">
        <f>_XLL.ENTHALPY('P-h chart data '!$A$1,"PT",L22,L$6)</f>
        <v>60.76983747756589</v>
      </c>
      <c r="L22" s="14">
        <v>7</v>
      </c>
      <c r="M22" s="14">
        <f>_XLL.ENTHALPY('P-h chart data '!$A$1,"PT",N22,N$6)</f>
        <v>119.03201131009601</v>
      </c>
      <c r="N22" s="14">
        <v>7</v>
      </c>
      <c r="T22" s="14">
        <f>_XLL.ENTHALPY('P-h chart data '!$A$1,"Pv",U22,U$6)</f>
        <v>-65.65083888894694</v>
      </c>
      <c r="U22" s="14">
        <v>7</v>
      </c>
      <c r="V22" s="14">
        <f>_XLL.ENTHALPY('P-h chart data '!$A$1,"Pv",W22,W$6)</f>
        <v>-118.44599837161269</v>
      </c>
      <c r="W22" s="14">
        <v>7</v>
      </c>
      <c r="Y22" s="14">
        <f>_XLL.ENTHALPY('P-h chart data '!$A$1,"Pq",Z22,Z$5)</f>
        <v>-98.3311062451769</v>
      </c>
      <c r="Z22" s="14">
        <f t="shared" si="1"/>
        <v>5.139000000000001</v>
      </c>
      <c r="AA22" s="14">
        <f>_XLL.ENTHALPY('P-h chart data '!$A$1,"Pq",AB22,AB$5)</f>
        <v>-56.51111353361066</v>
      </c>
      <c r="AB22" s="14">
        <f t="shared" si="2"/>
        <v>5.139000000000001</v>
      </c>
      <c r="AC22" s="14">
        <f>_XLL.ENTHALPY('P-h chart data '!$A$1,"Pq",AD22,AD$5)</f>
        <v>-14.691120822044434</v>
      </c>
      <c r="AD22" s="14">
        <f t="shared" si="3"/>
        <v>5.139000000000001</v>
      </c>
      <c r="AF22" s="14">
        <f>_XLL.ENTHALPY('P-h chart data '!$A$1,"Ps",AG22,AG$6)</f>
        <v>-278.9434505282917</v>
      </c>
      <c r="AG22" s="14">
        <v>7</v>
      </c>
      <c r="AH22" s="14">
        <f>_XLL.ENTHALPY('P-h chart data '!$A$1,"Ps",AI22,AI$6)</f>
        <v>-138.7350298471077</v>
      </c>
      <c r="AI22" s="14">
        <v>7</v>
      </c>
      <c r="AJ22" s="14">
        <f>_XLL.ENTHALPY('P-h chart data '!$A$1,"Ps",AK22,AK$6)</f>
        <v>35.31806441134928</v>
      </c>
      <c r="AK22" s="14">
        <v>7</v>
      </c>
      <c r="AL22" s="14">
        <f>_XLL.ENTHALPY('P-h chart data '!$A$1,"Ps",AM22,AM$6)</f>
        <v>133.66098248473287</v>
      </c>
      <c r="AM22" s="14">
        <v>7</v>
      </c>
    </row>
    <row r="23" spans="1:39" ht="12.75">
      <c r="A23" s="14">
        <f>_XLL.ENTHALPY('P-h chart data '!$A$1,"Pq",B23,0)</f>
        <v>-136.56613451549146</v>
      </c>
      <c r="B23" s="14">
        <f t="shared" si="0"/>
        <v>5.502500000000001</v>
      </c>
      <c r="C23" s="14">
        <f>_XLL.ENTHALPY('P-h chart data '!$A$1,"Pq",D23,1)</f>
        <v>28.952346843237645</v>
      </c>
      <c r="D23" s="14">
        <f t="shared" si="0"/>
        <v>5.502500000000001</v>
      </c>
      <c r="G23" s="14">
        <f>_XLL.ENTHALPY('P-h chart data '!$A$1,"PT",H23,H$6)</f>
        <v>-223.92782235433478</v>
      </c>
      <c r="H23" s="14">
        <v>7.5</v>
      </c>
      <c r="I23" s="14">
        <f>_XLL.ENTHALPY('P-h chart data '!$A$1,"PT",J23,J$6)</f>
        <v>-159.60507020904015</v>
      </c>
      <c r="J23" s="14">
        <v>7.5</v>
      </c>
      <c r="K23" s="14">
        <f>_XLL.ENTHALPY('P-h chart data '!$A$1,"PT",L23,L$6)</f>
        <v>60.05374610062662</v>
      </c>
      <c r="L23" s="14">
        <v>7.5</v>
      </c>
      <c r="M23" s="14">
        <f>_XLL.ENTHALPY('P-h chart data '!$A$1,"PT",N23,N$6)</f>
        <v>118.5187722435903</v>
      </c>
      <c r="N23" s="14">
        <v>7.5</v>
      </c>
      <c r="T23" s="14">
        <f>_XLL.ENTHALPY('P-h chart data '!$A$1,"Pv",U23,U$6)</f>
        <v>-58.079912234845736</v>
      </c>
      <c r="U23" s="14">
        <v>7.5</v>
      </c>
      <c r="V23" s="14">
        <f>_XLL.ENTHALPY('P-h chart data '!$A$1,"Pv",W23,W$6)</f>
        <v>-114.15416619735593</v>
      </c>
      <c r="W23" s="14">
        <v>7.5</v>
      </c>
      <c r="Y23" s="14">
        <f>_XLL.ENTHALPY('P-h chart data '!$A$1,"Pq",Z23,Z$5)</f>
        <v>-95.18651417580918</v>
      </c>
      <c r="Z23" s="14">
        <f t="shared" si="1"/>
        <v>5.502500000000001</v>
      </c>
      <c r="AA23" s="14">
        <f>_XLL.ENTHALPY('P-h chart data '!$A$1,"Pq",AB23,AB$5)</f>
        <v>-53.80689383612691</v>
      </c>
      <c r="AB23" s="14">
        <f t="shared" si="2"/>
        <v>5.502500000000001</v>
      </c>
      <c r="AC23" s="14">
        <f>_XLL.ENTHALPY('P-h chart data '!$A$1,"Pq",AD23,AD$5)</f>
        <v>-12.427273496444633</v>
      </c>
      <c r="AD23" s="14">
        <f t="shared" si="3"/>
        <v>5.502500000000001</v>
      </c>
      <c r="AF23" s="14">
        <f>_XLL.ENTHALPY('P-h chart data '!$A$1,"Ps",AG23,AG$6)</f>
        <v>-278.9108845179042</v>
      </c>
      <c r="AG23" s="14">
        <v>7.5</v>
      </c>
      <c r="AH23" s="14">
        <f>_XLL.ENTHALPY('P-h chart data '!$A$1,"Ps",AI23,AI$6)</f>
        <v>-138.6945162037873</v>
      </c>
      <c r="AI23" s="14">
        <v>7.5</v>
      </c>
      <c r="AJ23" s="14">
        <f>_XLL.ENTHALPY('P-h chart data '!$A$1,"Ps",AK23,AK$6)</f>
        <v>36.57310736175181</v>
      </c>
      <c r="AK23" s="14">
        <v>7.5</v>
      </c>
      <c r="AL23" s="14">
        <f>_XLL.ENTHALPY('P-h chart data '!$A$1,"Ps",AM23,AM$6)</f>
        <v>135.4169804795942</v>
      </c>
      <c r="AM23" s="14">
        <v>7.5</v>
      </c>
    </row>
    <row r="24" spans="1:39" ht="12.75">
      <c r="A24" s="14">
        <f>_XLL.ENTHALPY('P-h chart data '!$A$1,"Pq",B24,0)</f>
        <v>-133.1309019620612</v>
      </c>
      <c r="B24" s="14">
        <f t="shared" si="0"/>
        <v>5.866000000000001</v>
      </c>
      <c r="C24" s="14">
        <f>_XLL.ENTHALPY('P-h chart data '!$A$1,"Pq",D24,1)</f>
        <v>30.672624028251363</v>
      </c>
      <c r="D24" s="14">
        <f t="shared" si="0"/>
        <v>5.866000000000001</v>
      </c>
      <c r="G24" s="14">
        <f>_XLL.ENTHALPY('P-h chart data '!$A$1,"PT",H24,H$6)</f>
        <v>-223.90898822674347</v>
      </c>
      <c r="H24" s="14">
        <v>8</v>
      </c>
      <c r="I24" s="14">
        <f>_XLL.ENTHALPY('P-h chart data '!$A$1,"PT",J24,J$6)</f>
        <v>-159.60045003315096</v>
      </c>
      <c r="J24" s="14">
        <v>8</v>
      </c>
      <c r="K24" s="14">
        <f>_XLL.ENTHALPY('P-h chart data '!$A$1,"PT",L24,L$6)</f>
        <v>59.322935723493664</v>
      </c>
      <c r="L24" s="14">
        <v>8</v>
      </c>
      <c r="M24" s="14">
        <f>_XLL.ENTHALPY('P-h chart data '!$A$1,"PT",N24,N$6)</f>
        <v>118.00075371679605</v>
      </c>
      <c r="N24" s="14">
        <v>8</v>
      </c>
      <c r="T24" s="14">
        <f>_XLL.ENTHALPY('P-h chart data '!$A$1,"Pv",U24,U$6)</f>
        <v>-50.70764105368599</v>
      </c>
      <c r="U24" s="14">
        <v>8</v>
      </c>
      <c r="V24" s="14">
        <f>_XLL.ENTHALPY('P-h chart data '!$A$1,"Pv",W24,W$6)</f>
        <v>-110.03411220893405</v>
      </c>
      <c r="W24" s="14">
        <v>8</v>
      </c>
      <c r="Y24" s="14">
        <f>_XLL.ENTHALPY('P-h chart data '!$A$1,"Pq",Z24,Z$5)</f>
        <v>-92.18002046448304</v>
      </c>
      <c r="Z24" s="14">
        <f t="shared" si="1"/>
        <v>5.866000000000001</v>
      </c>
      <c r="AA24" s="14">
        <f>_XLL.ENTHALPY('P-h chart data '!$A$1,"Pq",AB24,AB$5)</f>
        <v>-51.22913896690491</v>
      </c>
      <c r="AB24" s="14">
        <f t="shared" si="2"/>
        <v>5.866000000000001</v>
      </c>
      <c r="AC24" s="14">
        <f>_XLL.ENTHALPY('P-h chart data '!$A$1,"Pq",AD24,AD$5)</f>
        <v>-10.278257469326768</v>
      </c>
      <c r="AD24" s="14">
        <f t="shared" si="3"/>
        <v>5.866000000000001</v>
      </c>
      <c r="AF24" s="14">
        <f>_XLL.ENTHALPY('P-h chart data '!$A$1,"Ps",AG24,AG$6)</f>
        <v>-278.87831991934354</v>
      </c>
      <c r="AG24" s="14">
        <v>8</v>
      </c>
      <c r="AH24" s="14">
        <f>_XLL.ENTHALPY('P-h chart data '!$A$1,"Ps",AI24,AI$6)</f>
        <v>-138.65401351865833</v>
      </c>
      <c r="AI24" s="14">
        <v>8</v>
      </c>
      <c r="AJ24" s="14">
        <f>_XLL.ENTHALPY('P-h chart data '!$A$1,"Ps",AK24,AK$6)</f>
        <v>37.73980015455842</v>
      </c>
      <c r="AK24" s="14">
        <v>8</v>
      </c>
      <c r="AL24" s="14">
        <f>_XLL.ENTHALPY('P-h chart data '!$A$1,"Ps",AM24,AM$6)</f>
        <v>137.05994913622368</v>
      </c>
      <c r="AM24" s="14">
        <v>8</v>
      </c>
    </row>
    <row r="25" spans="1:39" ht="12.75">
      <c r="A25" s="14">
        <f>_XLL.ENTHALPY('P-h chart data '!$A$1,"Pq",B25,0)</f>
        <v>-129.82929881327524</v>
      </c>
      <c r="B25" s="14">
        <f t="shared" si="0"/>
        <v>6.229500000000002</v>
      </c>
      <c r="C25" s="14">
        <f>_XLL.ENTHALPY('P-h chart data '!$A$1,"Pq",D25,1)</f>
        <v>32.300343164999475</v>
      </c>
      <c r="D25" s="14">
        <f t="shared" si="0"/>
        <v>6.229500000000002</v>
      </c>
      <c r="G25" s="14">
        <f>_XLL.ENTHALPY('P-h chart data '!$A$1,"PT",H25,H$6)</f>
        <v>-223.8901393653618</v>
      </c>
      <c r="H25" s="14">
        <v>8.5</v>
      </c>
      <c r="I25" s="14">
        <f>_XLL.ENTHALPY('P-h chart data '!$A$1,"PT",J25,J$6)</f>
        <v>-159.59576179178612</v>
      </c>
      <c r="J25" s="14">
        <v>8.5</v>
      </c>
      <c r="K25" s="14">
        <f>_XLL.ENTHALPY('P-h chart data '!$A$1,"PT",L25,L$6)</f>
        <v>58.57643724369543</v>
      </c>
      <c r="L25" s="14">
        <v>8.5</v>
      </c>
      <c r="M25" s="14">
        <f>_XLL.ENTHALPY('P-h chart data '!$A$1,"PT",N25,N$6)</f>
        <v>117.4778201359335</v>
      </c>
      <c r="N25" s="14">
        <v>8.5</v>
      </c>
      <c r="T25" s="14">
        <f>_XLL.ENTHALPY('P-h chart data '!$A$1,"Pv",U25,U$6)</f>
        <v>-43.513803455439536</v>
      </c>
      <c r="U25" s="14">
        <v>8.5</v>
      </c>
      <c r="V25" s="14">
        <f>_XLL.ENTHALPY('P-h chart data '!$A$1,"Pv",W25,W$6)</f>
        <v>-106.06772814707122</v>
      </c>
      <c r="W25" s="14">
        <v>8.5</v>
      </c>
      <c r="Y25" s="14">
        <f>_XLL.ENTHALPY('P-h chart data '!$A$1,"Pq",Z25,Z$5)</f>
        <v>-89.29688831870656</v>
      </c>
      <c r="Z25" s="14">
        <f t="shared" si="1"/>
        <v>6.229500000000002</v>
      </c>
      <c r="AA25" s="14">
        <f>_XLL.ENTHALPY('P-h chart data '!$A$1,"Pq",AB25,AB$5)</f>
        <v>-48.76447782413788</v>
      </c>
      <c r="AB25" s="14">
        <f t="shared" si="2"/>
        <v>6.229500000000002</v>
      </c>
      <c r="AC25" s="14">
        <f>_XLL.ENTHALPY('P-h chart data '!$A$1,"Pq",AD25,AD$5)</f>
        <v>-8.232067329569203</v>
      </c>
      <c r="AD25" s="14">
        <f t="shared" si="3"/>
        <v>6.229500000000002</v>
      </c>
      <c r="AF25" s="14">
        <f>_XLL.ENTHALPY('P-h chart data '!$A$1,"Ps",AG25,AG$6)</f>
        <v>-278.8457567314588</v>
      </c>
      <c r="AG25" s="14">
        <v>8.5</v>
      </c>
      <c r="AH25" s="14">
        <f>_XLL.ENTHALPY('P-h chart data '!$A$1,"Ps",AI25,AI$6)</f>
        <v>-138.61352176222132</v>
      </c>
      <c r="AI25" s="14">
        <v>8.5</v>
      </c>
      <c r="AJ25" s="14">
        <f>_XLL.ENTHALPY('P-h chart data '!$A$1,"Ps",AK25,AK$6)</f>
        <v>38.82859117330626</v>
      </c>
      <c r="AK25" s="14">
        <v>8.5</v>
      </c>
      <c r="AL25" s="14">
        <f>_XLL.ENTHALPY('P-h chart data '!$A$1,"Ps",AM25,AM$6)</f>
        <v>138.60328890451163</v>
      </c>
      <c r="AM25" s="14">
        <v>8.5</v>
      </c>
    </row>
    <row r="26" spans="1:39" ht="12.75">
      <c r="A26" s="14">
        <f>_XLL.ENTHALPY('P-h chart data '!$A$1,"Pq",B26,0)</f>
        <v>-126.64775318346626</v>
      </c>
      <c r="B26" s="14">
        <f t="shared" si="0"/>
        <v>6.593000000000002</v>
      </c>
      <c r="C26" s="14">
        <f>_XLL.ENTHALPY('P-h chart data '!$A$1,"Pq",D26,1)</f>
        <v>33.844457554730106</v>
      </c>
      <c r="D26" s="14">
        <f t="shared" si="0"/>
        <v>6.593000000000002</v>
      </c>
      <c r="G26" s="14">
        <f>_XLL.ENTHALPY('P-h chart data '!$A$1,"PT",H26,H$6)</f>
        <v>-223.87127581174238</v>
      </c>
      <c r="H26" s="14">
        <v>9</v>
      </c>
      <c r="I26" s="14">
        <f>_XLL.ENTHALPY('P-h chart data '!$A$1,"PT",J26,J$6)</f>
        <v>-159.59100586201555</v>
      </c>
      <c r="J26" s="14">
        <v>9</v>
      </c>
      <c r="K26" s="14">
        <f>_XLL.ENTHALPY('P-h chart data '!$A$1,"PT",L26,L$6)</f>
        <v>57.81317077856218</v>
      </c>
      <c r="L26" s="14">
        <v>9</v>
      </c>
      <c r="M26" s="14">
        <f>_XLL.ENTHALPY('P-h chart data '!$A$1,"PT",N26,N$6)</f>
        <v>116.94982952593578</v>
      </c>
      <c r="N26" s="14">
        <v>9</v>
      </c>
      <c r="T26" s="14">
        <f>_XLL.ENTHALPY('P-h chart data '!$A$1,"Pv",U26,U$6)</f>
        <v>-36.48129736911807</v>
      </c>
      <c r="U26" s="14">
        <v>9</v>
      </c>
      <c r="V26" s="14">
        <f>_XLL.ENTHALPY('P-h chart data '!$A$1,"Pv",W26,W$6)</f>
        <v>-102.23976356271552</v>
      </c>
      <c r="W26" s="14">
        <v>9</v>
      </c>
      <c r="Y26" s="14">
        <f>_XLL.ENTHALPY('P-h chart data '!$A$1,"Pq",Z26,Z$5)</f>
        <v>-86.52470049891718</v>
      </c>
      <c r="Z26" s="14">
        <f t="shared" si="1"/>
        <v>6.593000000000002</v>
      </c>
      <c r="AA26" s="14">
        <f>_XLL.ENTHALPY('P-h chart data '!$A$1,"Pq",AB26,AB$5)</f>
        <v>-46.40164781436808</v>
      </c>
      <c r="AB26" s="14">
        <f t="shared" si="2"/>
        <v>6.593000000000002</v>
      </c>
      <c r="AC26" s="14">
        <f>_XLL.ENTHALPY('P-h chart data '!$A$1,"Pq",AD26,AD$5)</f>
        <v>-6.278595129818984</v>
      </c>
      <c r="AD26" s="14">
        <f t="shared" si="3"/>
        <v>6.593000000000002</v>
      </c>
      <c r="AF26" s="14">
        <f>_XLL.ENTHALPY('P-h chart data '!$A$1,"Ps",AG26,AG$6)</f>
        <v>-278.81319495310015</v>
      </c>
      <c r="AG26" s="14">
        <v>9</v>
      </c>
      <c r="AH26" s="14">
        <f>_XLL.ENTHALPY('P-h chart data '!$A$1,"Ps",AI26,AI$6)</f>
        <v>-138.5730409051225</v>
      </c>
      <c r="AI26" s="14">
        <v>9</v>
      </c>
      <c r="AJ26" s="14">
        <f>_XLL.ENTHALPY('P-h chart data '!$A$1,"Ps",AK26,AK$6)</f>
        <v>39.84817453736383</v>
      </c>
      <c r="AK26" s="14">
        <v>9</v>
      </c>
      <c r="AL26" s="14">
        <f>_XLL.ENTHALPY('P-h chart data '!$A$1,"Ps",AM26,AM$6)</f>
        <v>140.05813933348375</v>
      </c>
      <c r="AM26" s="14">
        <v>9</v>
      </c>
    </row>
    <row r="27" spans="1:39" ht="12.75">
      <c r="A27" s="14">
        <f>_XLL.ENTHALPY('P-h chart data '!$A$1,"Pq",B27,0)</f>
        <v>-123.57470804540239</v>
      </c>
      <c r="B27" s="14">
        <f t="shared" si="0"/>
        <v>6.956500000000002</v>
      </c>
      <c r="C27" s="14">
        <f>_XLL.ENTHALPY('P-h chart data '!$A$1,"Pq",D27,1)</f>
        <v>35.31257731489357</v>
      </c>
      <c r="D27" s="14">
        <f t="shared" si="0"/>
        <v>6.956500000000002</v>
      </c>
      <c r="G27" s="14">
        <f>_XLL.ENTHALPY('P-h chart data '!$A$1,"PT",H27,H$6)</f>
        <v>-223.8523976072617</v>
      </c>
      <c r="H27" s="14">
        <v>9.5</v>
      </c>
      <c r="I27" s="14">
        <f>_XLL.ENTHALPY('P-h chart data '!$A$1,"PT",J27,J$6)</f>
        <v>-159.58618261770678</v>
      </c>
      <c r="J27" s="14">
        <v>9.5</v>
      </c>
      <c r="K27" s="14">
        <f>_XLL.ENTHALPY('P-h chart data '!$A$1,"PT",L27,L$6)</f>
        <v>57.03192710327722</v>
      </c>
      <c r="L27" s="14">
        <v>9.5</v>
      </c>
      <c r="M27" s="14">
        <f>_XLL.ENTHALPY('P-h chart data '!$A$1,"PT",N27,N$6)</f>
        <v>116.41663310681908</v>
      </c>
      <c r="N27" s="14">
        <v>9.5</v>
      </c>
      <c r="T27" s="14">
        <f>_XLL.ENTHALPY('P-h chart data '!$A$1,"Pv",U27,U$6)</f>
        <v>-29.5955115963959</v>
      </c>
      <c r="U27" s="14">
        <v>9.5</v>
      </c>
      <c r="V27" s="14">
        <f>_XLL.ENTHALPY('P-h chart data '!$A$1,"Pv",W27,W$6)</f>
        <v>-98.53724181829818</v>
      </c>
      <c r="W27" s="14">
        <v>9.5</v>
      </c>
      <c r="Y27" s="14">
        <f>_XLL.ENTHALPY('P-h chart data '!$A$1,"Pq",Z27,Z$5)</f>
        <v>-83.85288670532839</v>
      </c>
      <c r="Z27" s="14">
        <f t="shared" si="1"/>
        <v>6.956500000000002</v>
      </c>
      <c r="AA27" s="14">
        <f>_XLL.ENTHALPY('P-h chart data '!$A$1,"Pq",AB27,AB$5)</f>
        <v>-44.1310653652544</v>
      </c>
      <c r="AB27" s="14">
        <f t="shared" si="2"/>
        <v>6.956500000000002</v>
      </c>
      <c r="AC27" s="14">
        <f>_XLL.ENTHALPY('P-h chart data '!$A$1,"Pq",AD27,AD$5)</f>
        <v>-4.409244025180414</v>
      </c>
      <c r="AD27" s="14">
        <f t="shared" si="3"/>
        <v>6.956500000000002</v>
      </c>
      <c r="AF27" s="14">
        <f>_XLL.ENTHALPY('P-h chart data '!$A$1,"Ps",AG27,AG$6)</f>
        <v>-278.78063458311976</v>
      </c>
      <c r="AG27" s="14">
        <v>9.5</v>
      </c>
      <c r="AH27" s="14">
        <f>_XLL.ENTHALPY('P-h chart data '!$A$1,"Ps",AI27,AI$6)</f>
        <v>-138.53257091815482</v>
      </c>
      <c r="AI27" s="14">
        <v>9.5</v>
      </c>
      <c r="AJ27" s="14">
        <f>_XLL.ENTHALPY('P-h chart data '!$A$1,"Ps",AK27,AK$6)</f>
        <v>40.80586341083704</v>
      </c>
      <c r="AK27" s="14">
        <v>9.5</v>
      </c>
      <c r="AL27" s="14">
        <f>_XLL.ENTHALPY('P-h chart data '!$A$1,"Ps",AM27,AM$6)</f>
        <v>141.43386238112984</v>
      </c>
      <c r="AM27" s="14">
        <v>9.5</v>
      </c>
    </row>
    <row r="28" spans="1:39" ht="12.75">
      <c r="A28" s="14">
        <f>_XLL.ENTHALPY('P-h chart data '!$A$1,"Pq",B28,0)</f>
        <v>-120.60023176241152</v>
      </c>
      <c r="B28" s="14">
        <f t="shared" si="0"/>
        <v>7.320000000000002</v>
      </c>
      <c r="C28" s="14">
        <f>_XLL.ENTHALPY('P-h chart data '!$A$1,"Pq",D28,1)</f>
        <v>36.7112285571524</v>
      </c>
      <c r="D28" s="14">
        <f t="shared" si="0"/>
        <v>7.320000000000002</v>
      </c>
      <c r="G28" s="14">
        <f>_XLL.ENTHALPY('P-h chart data '!$A$1,"PT",H28,H$6)</f>
        <v>-223.83350479312116</v>
      </c>
      <c r="H28" s="14">
        <v>10</v>
      </c>
      <c r="I28" s="14">
        <f>_XLL.ENTHALPY('P-h chart data '!$A$1,"PT",J28,J$6)</f>
        <v>-159.58129242956073</v>
      </c>
      <c r="J28" s="14">
        <v>10</v>
      </c>
      <c r="K28" s="14">
        <f>_XLL.ENTHALPY('P-h chart data '!$A$1,"PT",L28,L$6)</f>
        <v>56.23134488980096</v>
      </c>
      <c r="L28" s="14">
        <v>10</v>
      </c>
      <c r="M28" s="14">
        <f>_XLL.ENTHALPY('P-h chart data '!$A$1,"PT",N28,N$6)</f>
        <v>115.87807483344939</v>
      </c>
      <c r="N28" s="14">
        <v>10</v>
      </c>
      <c r="T28" s="14">
        <f>_XLL.ENTHALPY('P-h chart data '!$A$1,"Pv",U28,U$6)</f>
        <v>-22.84385010897923</v>
      </c>
      <c r="U28" s="14">
        <v>10</v>
      </c>
      <c r="V28" s="14">
        <f>_XLL.ENTHALPY('P-h chart data '!$A$1,"Pv",W28,W$6)</f>
        <v>-94.9490196921437</v>
      </c>
      <c r="W28" s="14">
        <v>10</v>
      </c>
      <c r="Y28" s="14">
        <f>_XLL.ENTHALPY('P-h chart data '!$A$1,"Pq",Z28,Z$5)</f>
        <v>-81.27236668252054</v>
      </c>
      <c r="Z28" s="14">
        <f t="shared" si="1"/>
        <v>7.320000000000002</v>
      </c>
      <c r="AA28" s="14">
        <f>_XLL.ENTHALPY('P-h chart data '!$A$1,"Pq",AB28,AB$5)</f>
        <v>-41.94450160262956</v>
      </c>
      <c r="AB28" s="14">
        <f t="shared" si="2"/>
        <v>7.320000000000002</v>
      </c>
      <c r="AC28" s="14">
        <f>_XLL.ENTHALPY('P-h chart data '!$A$1,"Pq",AD28,AD$5)</f>
        <v>-2.6166365227385766</v>
      </c>
      <c r="AD28" s="14">
        <f t="shared" si="3"/>
        <v>7.320000000000002</v>
      </c>
      <c r="AF28" s="14">
        <f>_XLL.ENTHALPY('P-h chart data '!$A$1,"Ps",AG28,AG$6)</f>
        <v>-278.7480756203712</v>
      </c>
      <c r="AG28" s="14">
        <v>10</v>
      </c>
      <c r="AH28" s="14">
        <f>_XLL.ENTHALPY('P-h chart data '!$A$1,"Ps",AI28,AI$6)</f>
        <v>-138.49211177225723</v>
      </c>
      <c r="AI28" s="14">
        <v>10</v>
      </c>
      <c r="AJ28" s="14">
        <f>_XLL.ENTHALPY('P-h chart data '!$A$1,"Ps",AK28,AK$6)</f>
        <v>41.70786877325845</v>
      </c>
      <c r="AK28" s="14">
        <v>10</v>
      </c>
      <c r="AL28" s="14">
        <f>_XLL.ENTHALPY('P-h chart data '!$A$1,"Ps",AM28,AM$6)</f>
        <v>142.73840286091925</v>
      </c>
      <c r="AM28" s="14">
        <v>10</v>
      </c>
    </row>
    <row r="29" spans="1:39" ht="12.75">
      <c r="A29" s="14">
        <f>_XLL.ENTHALPY('P-h chart data '!$A$1,"Pq",B29,0)</f>
        <v>-117.715719284693</v>
      </c>
      <c r="B29" s="14">
        <f t="shared" si="0"/>
        <v>7.683500000000002</v>
      </c>
      <c r="C29" s="14">
        <f>_XLL.ENTHALPY('P-h chart data '!$A$1,"Pq",D29,1)</f>
        <v>38.0460522044732</v>
      </c>
      <c r="D29" s="14">
        <f t="shared" si="0"/>
        <v>7.683500000000002</v>
      </c>
      <c r="G29" s="14">
        <f>_XLL.ENTHALPY('P-h chart data '!$A$1,"PT",H29,H$6)</f>
        <v>-223.79567549979865</v>
      </c>
      <c r="H29" s="14">
        <v>11</v>
      </c>
      <c r="I29" s="14">
        <f>_XLL.ENTHALPY('P-h chart data '!$A$1,"PT",J29,J$6)</f>
        <v>-159.57131268894943</v>
      </c>
      <c r="J29" s="14">
        <v>11</v>
      </c>
      <c r="K29" s="14">
        <f>_XLL.ENTHALPY('P-h chart data '!$A$1,"PT",L29,L$6)</f>
        <v>54.565782834463086</v>
      </c>
      <c r="L29" s="14">
        <v>11</v>
      </c>
      <c r="M29" s="14">
        <f>_XLL.ENTHALPY('P-h chart data '!$A$1,"PT",N29,N$6)</f>
        <v>114.78420916816148</v>
      </c>
      <c r="N29" s="14">
        <v>11</v>
      </c>
      <c r="T29" s="14">
        <f>_XLL.ENTHALPY('P-h chart data '!$A$1,"Pv",U29,U$6)</f>
        <v>-16.215366467561267</v>
      </c>
      <c r="U29" s="14">
        <v>10.5</v>
      </c>
      <c r="V29" s="14">
        <f>_XLL.ENTHALPY('P-h chart data '!$A$1,"Pv",W29,W$6)</f>
        <v>-88.07811880289383</v>
      </c>
      <c r="W29" s="14">
        <v>11</v>
      </c>
      <c r="Y29" s="14">
        <f>_XLL.ENTHALPY('P-h chart data '!$A$1,"Pq",Z29,Z$5)</f>
        <v>-78.77527641240145</v>
      </c>
      <c r="Z29" s="14">
        <f t="shared" si="1"/>
        <v>7.683500000000002</v>
      </c>
      <c r="AA29" s="14">
        <f>_XLL.ENTHALPY('P-h chart data '!$A$1,"Pq",AB29,AB$5)</f>
        <v>-39.834833540109905</v>
      </c>
      <c r="AB29" s="14">
        <f t="shared" si="2"/>
        <v>7.683500000000002</v>
      </c>
      <c r="AC29" s="14">
        <f>_XLL.ENTHALPY('P-h chart data '!$A$1,"Pq",AD29,AD$5)</f>
        <v>-0.8943906678183516</v>
      </c>
      <c r="AD29" s="14">
        <f t="shared" si="3"/>
        <v>7.683500000000002</v>
      </c>
      <c r="AF29" s="14">
        <f>_XLL.ENTHALPY('P-h chart data '!$A$1,"Ps",AG29,AG$6)</f>
        <v>-278.6829619119922</v>
      </c>
      <c r="AG29" s="14">
        <v>11</v>
      </c>
      <c r="AH29" s="14">
        <f>_XLL.ENTHALPY('P-h chart data '!$A$1,"Ps",AI29,AI$6)</f>
        <v>-138.41122588814017</v>
      </c>
      <c r="AI29" s="14">
        <v>11</v>
      </c>
      <c r="AJ29" s="14">
        <f>_XLL.ENTHALPY('P-h chart data '!$A$1,"Ps",AK29,AK$6)</f>
        <v>43.3653831425123</v>
      </c>
      <c r="AK29" s="14">
        <v>11</v>
      </c>
      <c r="AL29" s="14">
        <f>_XLL.ENTHALPY('P-h chart data '!$A$1,"Ps",AM29,AM$6)</f>
        <v>145.16020647426703</v>
      </c>
      <c r="AM29" s="14">
        <v>11</v>
      </c>
    </row>
    <row r="30" spans="1:39" ht="12.75">
      <c r="A30" s="14">
        <f>_XLL.ENTHALPY('P-h chart data '!$A$1,"Pq",B30,0)</f>
        <v>-114.91365964048724</v>
      </c>
      <c r="B30" s="14">
        <f t="shared" si="0"/>
        <v>8.047000000000002</v>
      </c>
      <c r="C30" s="14">
        <f>_XLL.ENTHALPY('P-h chart data '!$A$1,"Pq",D30,1)</f>
        <v>39.32195866697626</v>
      </c>
      <c r="D30" s="14">
        <f t="shared" si="0"/>
        <v>8.047000000000002</v>
      </c>
      <c r="G30" s="14">
        <f>_XLL.ENTHALPY('P-h chart data '!$A$1,"PT",H30,H$6)</f>
        <v>-223.7577882579265</v>
      </c>
      <c r="H30" s="14">
        <v>12</v>
      </c>
      <c r="I30" s="14">
        <f>_XLL.ENTHALPY('P-h chart data '!$A$1,"PT",J30,J$6)</f>
        <v>-159.5610695438406</v>
      </c>
      <c r="J30" s="14">
        <v>12</v>
      </c>
      <c r="K30" s="17">
        <f>_XLL.ENTHALPY('P-h chart data '!$A$1,"PT",L30,L$6)</f>
        <v>51.65600489811839</v>
      </c>
      <c r="L30" s="17">
        <v>12.616281431546899</v>
      </c>
      <c r="M30" s="14">
        <f>_XLL.ENTHALPY('P-h chart data '!$A$1,"PT",N30,N$6)</f>
        <v>113.66681867261052</v>
      </c>
      <c r="N30" s="14">
        <v>12</v>
      </c>
      <c r="T30" s="14">
        <f>_XLL.ENTHALPY('P-h chart data '!$A$1,"Pv",U30,U$6)</f>
        <v>-9.70047884526715</v>
      </c>
      <c r="U30" s="14">
        <v>11</v>
      </c>
      <c r="V30" s="14">
        <f>_XLL.ENTHALPY('P-h chart data '!$A$1,"Pv",W30,W$6)</f>
        <v>-81.5634888071001</v>
      </c>
      <c r="W30" s="14">
        <v>12</v>
      </c>
      <c r="Y30" s="14">
        <f>_XLL.ENTHALPY('P-h chart data '!$A$1,"Pq",Z30,Z$5)</f>
        <v>-76.35475506362137</v>
      </c>
      <c r="Z30" s="14">
        <f t="shared" si="1"/>
        <v>8.047000000000002</v>
      </c>
      <c r="AA30" s="14">
        <f>_XLL.ENTHALPY('P-h chart data '!$A$1,"Pq",AB30,AB$5)</f>
        <v>-37.79585048675549</v>
      </c>
      <c r="AB30" s="14">
        <f t="shared" si="2"/>
        <v>8.047000000000002</v>
      </c>
      <c r="AC30" s="14">
        <f>_XLL.ENTHALPY('P-h chart data '!$A$1,"Pq",AD30,AD$5)</f>
        <v>0.7630540901103827</v>
      </c>
      <c r="AD30" s="14">
        <f t="shared" si="3"/>
        <v>8.047000000000002</v>
      </c>
      <c r="AF30" s="14">
        <f>_XLL.ENTHALPY('P-h chart data '!$A$1,"Ps",AG30,AG$6)</f>
        <v>-278.6178538188244</v>
      </c>
      <c r="AG30" s="14">
        <v>12</v>
      </c>
      <c r="AH30" s="14">
        <f>_XLL.ENTHALPY('P-h chart data '!$A$1,"Ps",AI30,AI$6)</f>
        <v>-138.3303830231372</v>
      </c>
      <c r="AI30" s="14">
        <v>12</v>
      </c>
      <c r="AJ30" s="14">
        <f>_XLL.ENTHALPY('P-h chart data '!$A$1,"Ps",AK30,AK$6)</f>
        <v>44.85528768875418</v>
      </c>
      <c r="AK30" s="14">
        <v>12</v>
      </c>
      <c r="AL30" s="14">
        <f>_XLL.ENTHALPY('P-h chart data '!$A$1,"Ps",AM30,AM$6)</f>
        <v>147.36770500312676</v>
      </c>
      <c r="AM30" s="14">
        <v>12</v>
      </c>
    </row>
    <row r="31" spans="1:39" ht="12.75">
      <c r="A31" s="14">
        <f>_XLL.ENTHALPY('P-h chart data '!$A$1,"Pq",B31,0)</f>
        <v>-112.1874526997185</v>
      </c>
      <c r="B31" s="14">
        <f t="shared" si="0"/>
        <v>8.410500000000003</v>
      </c>
      <c r="C31" s="14">
        <f>_XLL.ENTHALPY('P-h chart data '!$A$1,"Pq",D31,1)</f>
        <v>40.54324970727366</v>
      </c>
      <c r="D31" s="14">
        <f t="shared" si="0"/>
        <v>8.410500000000003</v>
      </c>
      <c r="G31" s="14">
        <f>_XLL.ENTHALPY('P-h chart data '!$A$1,"PT",H31,H$6)</f>
        <v>-223.71984339092114</v>
      </c>
      <c r="H31" s="14">
        <v>13</v>
      </c>
      <c r="I31" s="14">
        <f>_XLL.ENTHALPY('P-h chart data '!$A$1,"PT",J31,J$6)</f>
        <v>-159.55056584951416</v>
      </c>
      <c r="J31" s="14">
        <v>13</v>
      </c>
      <c r="K31" s="17">
        <f>_XLL.ENTHALPY('P-h chart data '!$A$1,"PT",L31,L$6)</f>
        <v>-84.67751676171304</v>
      </c>
      <c r="L31" s="17">
        <v>12.61639691369004</v>
      </c>
      <c r="M31" s="14">
        <f>_XLL.ENTHALPY('P-h chart data '!$A$1,"PT",N31,N$6)</f>
        <v>112.52433605391585</v>
      </c>
      <c r="N31" s="14">
        <v>13</v>
      </c>
      <c r="T31" s="14">
        <f>_XLL.ENTHALPY('P-h chart data '!$A$1,"Pv",U31,U$6)</f>
        <v>-3.2907450295193263</v>
      </c>
      <c r="U31" s="14">
        <v>11.5</v>
      </c>
      <c r="V31" s="14">
        <f>_XLL.ENTHALPY('P-h chart data '!$A$1,"Pv",W31,W$6)</f>
        <v>-75.35561757974152</v>
      </c>
      <c r="W31" s="14">
        <v>13</v>
      </c>
      <c r="Y31" s="14">
        <f>_XLL.ENTHALPY('P-h chart data '!$A$1,"Pq",Z31,Z$5)</f>
        <v>-74.00477709797045</v>
      </c>
      <c r="Z31" s="14">
        <f t="shared" si="1"/>
        <v>8.410500000000003</v>
      </c>
      <c r="AA31" s="14">
        <f>_XLL.ENTHALPY('P-h chart data '!$A$1,"Pq",AB31,AB$5)</f>
        <v>-35.82210149622242</v>
      </c>
      <c r="AB31" s="14">
        <f t="shared" si="2"/>
        <v>8.410500000000003</v>
      </c>
      <c r="AC31" s="14">
        <f>_XLL.ENTHALPY('P-h chart data '!$A$1,"Pq",AD31,AD$5)</f>
        <v>2.360574105525621</v>
      </c>
      <c r="AD31" s="14">
        <f t="shared" si="3"/>
        <v>8.410500000000003</v>
      </c>
      <c r="AF31" s="14">
        <f>_XLL.ENTHALPY('P-h chart data '!$A$1,"Ps",AG31,AG$6)</f>
        <v>-278.5527513317544</v>
      </c>
      <c r="AG31" s="14">
        <v>13</v>
      </c>
      <c r="AH31" s="14">
        <f>_XLL.ENTHALPY('P-h chart data '!$A$1,"Ps",AI31,AI$6)</f>
        <v>-138.24958294986536</v>
      </c>
      <c r="AI31" s="14">
        <v>13</v>
      </c>
      <c r="AJ31" s="14">
        <f>_XLL.ENTHALPY('P-h chart data '!$A$1,"Ps",AK31,AK$6)</f>
        <v>46.2039932654851</v>
      </c>
      <c r="AK31" s="14">
        <v>13</v>
      </c>
      <c r="AL31" s="14">
        <f>_XLL.ENTHALPY('P-h chart data '!$A$1,"Ps",AM31,AM$6)</f>
        <v>149.3945999340191</v>
      </c>
      <c r="AM31" s="14">
        <v>13</v>
      </c>
    </row>
    <row r="32" spans="1:39" ht="12.75">
      <c r="A32" s="14">
        <f>_XLL.ENTHALPY('P-h chart data '!$A$1,"Pq",B32,0)</f>
        <v>-109.53126309994263</v>
      </c>
      <c r="B32" s="14">
        <f t="shared" si="0"/>
        <v>8.774000000000003</v>
      </c>
      <c r="C32" s="14">
        <f>_XLL.ENTHALPY('P-h chart data '!$A$1,"Pq",D32,1)</f>
        <v>41.71371555678841</v>
      </c>
      <c r="D32" s="14">
        <f t="shared" si="0"/>
        <v>8.774000000000003</v>
      </c>
      <c r="G32" s="14">
        <f>_XLL.ENTHALPY('P-h chart data '!$A$1,"PT",H32,H$6)</f>
        <v>-223.68184121949386</v>
      </c>
      <c r="H32" s="14">
        <v>14</v>
      </c>
      <c r="I32" s="14">
        <f>_XLL.ENTHALPY('P-h chart data '!$A$1,"PT",J32,J$6)</f>
        <v>-159.53980441396206</v>
      </c>
      <c r="J32" s="14">
        <v>14</v>
      </c>
      <c r="K32" s="14">
        <f>_XLL.ENTHALPY('P-h chart data '!$A$1,"PT",L32,L$6)</f>
        <v>-84.82737032531054</v>
      </c>
      <c r="L32" s="14">
        <v>14</v>
      </c>
      <c r="M32" s="14">
        <f>_XLL.ENTHALPY('P-h chart data '!$A$1,"PT",N32,N$6)</f>
        <v>111.35501651684486</v>
      </c>
      <c r="N32" s="14">
        <v>14</v>
      </c>
      <c r="T32" s="14">
        <f>_XLL.ENTHALPY('P-h chart data '!$A$1,"Pv",U32,U$6)</f>
        <v>3.021317279919111</v>
      </c>
      <c r="U32" s="14">
        <v>12</v>
      </c>
      <c r="V32" s="14">
        <f>_XLL.ENTHALPY('P-h chart data '!$A$1,"Pv",W32,W$6)</f>
        <v>-69.41510873195152</v>
      </c>
      <c r="W32" s="14">
        <v>14</v>
      </c>
      <c r="Y32" s="14">
        <f>_XLL.ENTHALPY('P-h chart data '!$A$1,"Pq",Z32,Z$5)</f>
        <v>-71.72001843575987</v>
      </c>
      <c r="Z32" s="14">
        <f t="shared" si="1"/>
        <v>8.774000000000003</v>
      </c>
      <c r="AA32" s="14">
        <f>_XLL.ENTHALPY('P-h chart data '!$A$1,"Pq",AB32,AB$5)</f>
        <v>-33.90877377157711</v>
      </c>
      <c r="AB32" s="14">
        <f t="shared" si="2"/>
        <v>8.774000000000003</v>
      </c>
      <c r="AC32" s="14">
        <f>_XLL.ENTHALPY('P-h chart data '!$A$1,"Pq",AD32,AD$5)</f>
        <v>3.902470892605652</v>
      </c>
      <c r="AD32" s="14">
        <f t="shared" si="3"/>
        <v>8.774000000000003</v>
      </c>
      <c r="AF32" s="14">
        <f>_XLL.ENTHALPY('P-h chart data '!$A$1,"Ps",AG32,AG$6)</f>
        <v>-278.48765444169413</v>
      </c>
      <c r="AG32" s="14">
        <v>14</v>
      </c>
      <c r="AH32" s="14">
        <f>_XLL.ENTHALPY('P-h chart data '!$A$1,"Ps",AI32,AI$6)</f>
        <v>-138.16882544316437</v>
      </c>
      <c r="AI32" s="14">
        <v>14</v>
      </c>
      <c r="AJ32" s="14">
        <f>_XLL.ENTHALPY('P-h chart data '!$A$1,"Ps",AK32,AK$6)</f>
        <v>47.43213849132541</v>
      </c>
      <c r="AK32" s="14">
        <v>14</v>
      </c>
      <c r="AL32" s="14">
        <f>_XLL.ENTHALPY('P-h chart data '!$A$1,"Ps",AM32,AM$6)</f>
        <v>151.26720881797917</v>
      </c>
      <c r="AM32" s="14">
        <v>14</v>
      </c>
    </row>
    <row r="33" spans="1:39" ht="12.75">
      <c r="A33" s="14">
        <f>_XLL.ENTHALPY('P-h chart data '!$A$1,"Pq",B33,0)</f>
        <v>-106.93990257556807</v>
      </c>
      <c r="B33" s="14">
        <f t="shared" si="0"/>
        <v>9.137500000000003</v>
      </c>
      <c r="C33" s="14">
        <f>_XLL.ENTHALPY('P-h chart data '!$A$1,"Pq",D33,1)</f>
        <v>42.8367131139826</v>
      </c>
      <c r="D33" s="14">
        <f t="shared" si="0"/>
        <v>9.137500000000003</v>
      </c>
      <c r="G33" s="14">
        <f>_XLL.ENTHALPY('P-h chart data '!$A$1,"PT",H33,H$6)</f>
        <v>-223.64378206168195</v>
      </c>
      <c r="H33" s="14">
        <v>15</v>
      </c>
      <c r="I33" s="14">
        <f>_XLL.ENTHALPY('P-h chart data '!$A$1,"PT",J33,J$6)</f>
        <v>-159.52878799894924</v>
      </c>
      <c r="J33" s="14">
        <v>15</v>
      </c>
      <c r="K33" s="14">
        <f>_XLL.ENTHALPY('P-h chart data '!$A$1,"PT",L33,L$6)</f>
        <v>-84.93251059600993</v>
      </c>
      <c r="L33" s="14">
        <v>15</v>
      </c>
      <c r="M33" s="14">
        <f>_XLL.ENTHALPY('P-h chart data '!$A$1,"PT",N33,N$6)</f>
        <v>110.15690865448691</v>
      </c>
      <c r="N33" s="14">
        <v>15</v>
      </c>
      <c r="T33" s="14">
        <f>_XLL.ENTHALPY('P-h chart data '!$A$1,"Pv",U33,U$6)</f>
        <v>9.242375503721211</v>
      </c>
      <c r="U33" s="14">
        <v>12.5</v>
      </c>
      <c r="V33" s="14">
        <f>_XLL.ENTHALPY('P-h chart data '!$A$1,"Pv",W33,W$6)</f>
        <v>-63.71004435698108</v>
      </c>
      <c r="W33" s="14">
        <v>15</v>
      </c>
      <c r="Y33" s="14">
        <f>_XLL.ENTHALPY('P-h chart data '!$A$1,"Pq",Z33,Z$5)</f>
        <v>-69.49574865318039</v>
      </c>
      <c r="Z33" s="14">
        <f t="shared" si="1"/>
        <v>9.137500000000003</v>
      </c>
      <c r="AA33" s="14">
        <f>_XLL.ENTHALPY('P-h chart data '!$A$1,"Pq",AB33,AB$5)</f>
        <v>-32.051594730792736</v>
      </c>
      <c r="AB33" s="14">
        <f t="shared" si="2"/>
        <v>9.137500000000003</v>
      </c>
      <c r="AC33" s="14">
        <f>_XLL.ENTHALPY('P-h chart data '!$A$1,"Pq",AD33,AD$5)</f>
        <v>5.39255919159493</v>
      </c>
      <c r="AD33" s="14">
        <f t="shared" si="3"/>
        <v>9.137500000000003</v>
      </c>
      <c r="AF33" s="14">
        <f>_XLL.ENTHALPY('P-h chart data '!$A$1,"Ps",AG33,AG$6)</f>
        <v>-278.422563139581</v>
      </c>
      <c r="AG33" s="14">
        <v>15</v>
      </c>
      <c r="AH33" s="14">
        <f>_XLL.ENTHALPY('P-h chart data '!$A$1,"Ps",AI33,AI$6)</f>
        <v>-138.08811028005834</v>
      </c>
      <c r="AI33" s="14">
        <v>15</v>
      </c>
      <c r="AJ33" s="14">
        <f>_XLL.ENTHALPY('P-h chart data '!$A$1,"Ps",AK33,AK$6)</f>
        <v>48.556161502007726</v>
      </c>
      <c r="AK33" s="14">
        <v>15</v>
      </c>
      <c r="AL33" s="14">
        <f>_XLL.ENTHALPY('P-h chart data '!$A$1,"Ps",AM33,AM$6)</f>
        <v>153.00648296533416</v>
      </c>
      <c r="AM33" s="14">
        <v>15</v>
      </c>
    </row>
    <row r="34" spans="1:39" ht="12.75">
      <c r="A34" s="14">
        <f>_XLL.ENTHALPY('P-h chart data '!$A$1,"Pq",B34,0)</f>
        <v>-104.40873425951456</v>
      </c>
      <c r="B34" s="14">
        <f t="shared" si="0"/>
        <v>9.501000000000003</v>
      </c>
      <c r="C34" s="14">
        <f>_XLL.ENTHALPY('P-h chart data '!$A$1,"Pq",D34,1)</f>
        <v>43.915229505576626</v>
      </c>
      <c r="D34" s="14">
        <f t="shared" si="0"/>
        <v>9.501000000000003</v>
      </c>
      <c r="G34" s="14">
        <f>_XLL.ENTHALPY('P-h chart data '!$A$1,"PT",H34,H$6)</f>
        <v>-223.60566623287824</v>
      </c>
      <c r="H34" s="14">
        <v>16</v>
      </c>
      <c r="I34" s="14">
        <f>_XLL.ENTHALPY('P-h chart data '!$A$1,"PT",J34,J$6)</f>
        <v>-159.51751932104395</v>
      </c>
      <c r="J34" s="14">
        <v>16</v>
      </c>
      <c r="K34" s="14">
        <f>_XLL.ENTHALPY('P-h chart data '!$A$1,"PT",L34,L$6)</f>
        <v>-85.035093864142</v>
      </c>
      <c r="L34" s="14">
        <v>16</v>
      </c>
      <c r="M34" s="14">
        <f>_XLL.ENTHALPY('P-h chart data '!$A$1,"PT",N34,N$6)</f>
        <v>108.92781894937538</v>
      </c>
      <c r="N34" s="14">
        <v>16</v>
      </c>
      <c r="T34" s="14">
        <f>_XLL.ENTHALPY('P-h chart data '!$A$1,"Pv",U34,U$6)</f>
        <v>15.378400355466887</v>
      </c>
      <c r="U34" s="14">
        <v>13</v>
      </c>
      <c r="V34" s="14">
        <f>_XLL.ENTHALPY('P-h chart data '!$A$1,"Pv",W34,W$6)</f>
        <v>-58.21416402758452</v>
      </c>
      <c r="W34" s="14">
        <v>16</v>
      </c>
      <c r="Y34" s="14">
        <f>_XLL.ENTHALPY('P-h chart data '!$A$1,"Pq",Z34,Z$5)</f>
        <v>-67.32774331824177</v>
      </c>
      <c r="Z34" s="14">
        <f t="shared" si="1"/>
        <v>9.501000000000003</v>
      </c>
      <c r="AA34" s="14">
        <f>_XLL.ENTHALPY('P-h chart data '!$A$1,"Pq",AB34,AB$5)</f>
        <v>-30.246752376968974</v>
      </c>
      <c r="AB34" s="14">
        <f t="shared" si="2"/>
        <v>9.501000000000003</v>
      </c>
      <c r="AC34" s="14">
        <f>_XLL.ENTHALPY('P-h chart data '!$A$1,"Pq",AD34,AD$5)</f>
        <v>6.834238564303828</v>
      </c>
      <c r="AD34" s="14">
        <f t="shared" si="3"/>
        <v>9.501000000000003</v>
      </c>
      <c r="AF34" s="14">
        <f>_XLL.ENTHALPY('P-h chart data '!$A$1,"Ps",AG34,AG$6)</f>
        <v>-278.3574774163777</v>
      </c>
      <c r="AG34" s="14">
        <v>16</v>
      </c>
      <c r="AH34" s="14">
        <f>_XLL.ENTHALPY('P-h chart data '!$A$1,"Ps",AI34,AI$6)</f>
        <v>-138.0074372397305</v>
      </c>
      <c r="AI34" s="14">
        <v>16</v>
      </c>
      <c r="AJ34" s="14">
        <f>_XLL.ENTHALPY('P-h chart data '!$A$1,"Ps",AK34,AK$6)</f>
        <v>49.58936975331127</v>
      </c>
      <c r="AK34" s="14">
        <v>16</v>
      </c>
      <c r="AL34" s="14">
        <f>_XLL.ENTHALPY('P-h chart data '!$A$1,"Ps",AM34,AM$6)</f>
        <v>154.6293787044112</v>
      </c>
      <c r="AM34" s="14">
        <v>16</v>
      </c>
    </row>
    <row r="35" spans="1:39" ht="12.75">
      <c r="A35" s="14">
        <f>_XLL.ENTHALPY('P-h chart data '!$A$1,"Pq",B35,0)</f>
        <v>-101.93359417093752</v>
      </c>
      <c r="B35" s="14">
        <f t="shared" si="0"/>
        <v>9.864500000000003</v>
      </c>
      <c r="C35" s="14">
        <f>_XLL.ENTHALPY('P-h chart data '!$A$1,"Pq",D35,1)</f>
        <v>44.951934197056126</v>
      </c>
      <c r="D35" s="14">
        <f t="shared" si="0"/>
        <v>9.864500000000003</v>
      </c>
      <c r="G35" s="14">
        <f>_XLL.ENTHALPY('P-h chart data '!$A$1,"PT",H35,H$6)</f>
        <v>-223.567494045861</v>
      </c>
      <c r="H35" s="14">
        <v>17</v>
      </c>
      <c r="I35" s="14">
        <f>_XLL.ENTHALPY('P-h chart data '!$A$1,"PT",J35,J$6)</f>
        <v>-159.50600105262006</v>
      </c>
      <c r="J35" s="14">
        <v>17</v>
      </c>
      <c r="K35" s="14">
        <f>_XLL.ENTHALPY('P-h chart data '!$A$1,"PT",L35,L$6)</f>
        <v>-85.1352036933051</v>
      </c>
      <c r="L35" s="14">
        <v>17</v>
      </c>
      <c r="M35" s="14">
        <f>_XLL.ENTHALPY('P-h chart data '!$A$1,"PT",N35,N$6)</f>
        <v>107.66526809255598</v>
      </c>
      <c r="N35" s="14">
        <v>17</v>
      </c>
      <c r="T35" s="14">
        <f>_XLL.ENTHALPY('P-h chart data '!$A$1,"Pv",U35,U$6)</f>
        <v>21.434762971340692</v>
      </c>
      <c r="U35" s="14">
        <v>13.5</v>
      </c>
      <c r="V35" s="14">
        <f>_XLL.ENTHALPY('P-h chart data '!$A$1,"Pv",W35,W$6)</f>
        <v>-52.905572534250254</v>
      </c>
      <c r="W35" s="14">
        <v>17</v>
      </c>
      <c r="Y35" s="14">
        <f>_XLL.ENTHALPY('P-h chart data '!$A$1,"Pq",Z35,Z$5)</f>
        <v>-65.2122120789391</v>
      </c>
      <c r="Z35" s="14">
        <f t="shared" si="1"/>
        <v>9.864500000000003</v>
      </c>
      <c r="AA35" s="14">
        <f>_XLL.ENTHALPY('P-h chart data '!$A$1,"Pq",AB35,AB$5)</f>
        <v>-28.4908299869407</v>
      </c>
      <c r="AB35" s="14">
        <f t="shared" si="2"/>
        <v>9.864500000000003</v>
      </c>
      <c r="AC35" s="14">
        <f>_XLL.ENTHALPY('P-h chart data '!$A$1,"Pq",AD35,AD$5)</f>
        <v>8.230552105057711</v>
      </c>
      <c r="AD35" s="14">
        <f t="shared" si="3"/>
        <v>9.864500000000003</v>
      </c>
      <c r="AF35" s="14">
        <f>_XLL.ENTHALPY('P-h chart data '!$A$1,"Ps",AG35,AG$6)</f>
        <v>-278.29239726307173</v>
      </c>
      <c r="AG35" s="14">
        <v>17</v>
      </c>
      <c r="AH35" s="14">
        <f>_XLL.ENTHALPY('P-h chart data '!$A$1,"Ps",AI35,AI$6)</f>
        <v>-137.92680610348714</v>
      </c>
      <c r="AI35" s="14">
        <v>17</v>
      </c>
      <c r="AJ35" s="14">
        <f>_XLL.ENTHALPY('P-h chart data '!$A$1,"Ps",AK35,AK$6)</f>
        <v>50.54268898033427</v>
      </c>
      <c r="AK35" s="14">
        <v>17</v>
      </c>
      <c r="AL35" s="14">
        <f>_XLL.ENTHALPY('P-h chart data '!$A$1,"Ps",AM35,AM$6)</f>
        <v>156.14981609490283</v>
      </c>
      <c r="AM35" s="14">
        <v>17</v>
      </c>
    </row>
    <row r="36" spans="1:39" ht="12.75">
      <c r="A36" s="14">
        <f>_XLL.ENTHALPY('P-h chart data '!$A$1,"Pq",B36,0)</f>
        <v>-99.51072628173178</v>
      </c>
      <c r="B36" s="14">
        <f t="shared" si="0"/>
        <v>10.228000000000003</v>
      </c>
      <c r="C36" s="14">
        <f>_XLL.ENTHALPY('P-h chart data '!$A$1,"Pq",D36,1)</f>
        <v>45.94922205366506</v>
      </c>
      <c r="D36" s="14">
        <f t="shared" si="0"/>
        <v>10.228000000000003</v>
      </c>
      <c r="G36" s="14">
        <f>_XLL.ENTHALPY('P-h chart data '!$A$1,"PT",H36,H$6)</f>
        <v>-223.52926581082326</v>
      </c>
      <c r="H36" s="14">
        <v>18</v>
      </c>
      <c r="I36" s="14">
        <f>_XLL.ENTHALPY('P-h chart data '!$A$1,"PT",J36,J$6)</f>
        <v>-159.49423582282995</v>
      </c>
      <c r="J36" s="14">
        <v>18</v>
      </c>
      <c r="K36" s="14">
        <f>_XLL.ENTHALPY('P-h chart data '!$A$1,"PT",L36,L$6)</f>
        <v>-85.23291942578224</v>
      </c>
      <c r="L36" s="14">
        <v>18</v>
      </c>
      <c r="M36" s="14">
        <f>_XLL.ENTHALPY('P-h chart data '!$A$1,"PT",N36,N$6)</f>
        <v>106.36643670432112</v>
      </c>
      <c r="N36" s="14">
        <v>18</v>
      </c>
      <c r="T36" s="14">
        <f>_XLL.ENTHALPY('P-h chart data '!$A$1,"Pv",U36,U$6)</f>
        <v>27.41631538588728</v>
      </c>
      <c r="U36" s="14">
        <v>14</v>
      </c>
      <c r="V36" s="14">
        <f>_XLL.ENTHALPY('P-h chart data '!$A$1,"Pv",W36,W$6)</f>
        <v>-47.765800974591905</v>
      </c>
      <c r="W36" s="14">
        <v>18</v>
      </c>
      <c r="Y36" s="14">
        <f>_XLL.ENTHALPY('P-h chart data '!$A$1,"Pq",Z36,Z$5)</f>
        <v>-63.14573919788257</v>
      </c>
      <c r="Z36" s="14">
        <f t="shared" si="1"/>
        <v>10.228000000000003</v>
      </c>
      <c r="AA36" s="14">
        <f>_XLL.ENTHALPY('P-h chart data '!$A$1,"Pq",AB36,AB$5)</f>
        <v>-26.78075211403336</v>
      </c>
      <c r="AB36" s="14">
        <f t="shared" si="2"/>
        <v>10.228000000000003</v>
      </c>
      <c r="AC36" s="14">
        <f>_XLL.ENTHALPY('P-h chart data '!$A$1,"Pq",AD36,AD$5)</f>
        <v>9.584234969815855</v>
      </c>
      <c r="AD36" s="14">
        <f t="shared" si="3"/>
        <v>10.228000000000003</v>
      </c>
      <c r="AF36" s="14">
        <f>_XLL.ENTHALPY('P-h chart data '!$A$1,"Ps",AG36,AG$6)</f>
        <v>-278.22732267067636</v>
      </c>
      <c r="AG36" s="14">
        <v>18</v>
      </c>
      <c r="AH36" s="14">
        <f>_XLL.ENTHALPY('P-h chart data '!$A$1,"Ps",AI36,AI$6)</f>
        <v>-137.84621665472926</v>
      </c>
      <c r="AI36" s="14">
        <v>18</v>
      </c>
      <c r="AJ36" s="14">
        <f>_XLL.ENTHALPY('P-h chart data '!$A$1,"Ps",AK36,AK$6)</f>
        <v>51.42520041942793</v>
      </c>
      <c r="AK36" s="14">
        <v>18</v>
      </c>
      <c r="AL36" s="14">
        <f>_XLL.ENTHALPY('P-h chart data '!$A$1,"Ps",AM36,AM$6)</f>
        <v>157.57936577537123</v>
      </c>
      <c r="AM36" s="14">
        <v>18</v>
      </c>
    </row>
    <row r="37" spans="1:39" ht="12.75">
      <c r="A37" s="14">
        <f>_XLL.ENTHALPY('P-h chart data '!$A$1,"Pq",B37,0)</f>
        <v>-97.13672841193468</v>
      </c>
      <c r="B37" s="14">
        <f t="shared" si="0"/>
        <v>10.591500000000003</v>
      </c>
      <c r="C37" s="14">
        <f>_XLL.ENTHALPY('P-h chart data '!$A$1,"Pq",D37,1)</f>
        <v>46.90924918224154</v>
      </c>
      <c r="D37" s="14">
        <f t="shared" si="0"/>
        <v>10.591500000000003</v>
      </c>
      <c r="G37" s="14">
        <f>_XLL.ENTHALPY('P-h chart data '!$A$1,"PT",H37,H$6)</f>
        <v>-223.49098183540096</v>
      </c>
      <c r="H37" s="14">
        <v>19</v>
      </c>
      <c r="I37" s="14">
        <f>_XLL.ENTHALPY('P-h chart data '!$A$1,"PT",J37,J$6)</f>
        <v>-159.4822262185515</v>
      </c>
      <c r="J37" s="14">
        <v>19</v>
      </c>
      <c r="K37" s="14">
        <f>_XLL.ENTHALPY('P-h chart data '!$A$1,"PT",L37,L$6)</f>
        <v>-85.32831647021044</v>
      </c>
      <c r="L37" s="14">
        <v>19</v>
      </c>
      <c r="M37" s="14">
        <f>_XLL.ENTHALPY('P-h chart data '!$A$1,"PT",N37,N$6)</f>
        <v>105.02809715270942</v>
      </c>
      <c r="N37" s="14">
        <v>19</v>
      </c>
      <c r="T37" s="14">
        <f>_XLL.ENTHALPY('P-h chart data '!$A$1,"Pv",U37,U$6)</f>
        <v>33.32745770325346</v>
      </c>
      <c r="U37" s="14">
        <v>14.5</v>
      </c>
      <c r="V37" s="14">
        <f>_XLL.ENTHALPY('P-h chart data '!$A$1,"Pv",W37,W$6)</f>
        <v>-42.779110435403176</v>
      </c>
      <c r="W37" s="14">
        <v>19</v>
      </c>
      <c r="Y37" s="14">
        <f>_XLL.ENTHALPY('P-h chart data '!$A$1,"Pq",Z37,Z$5)</f>
        <v>-61.12523401339063</v>
      </c>
      <c r="Z37" s="14">
        <f t="shared" si="1"/>
        <v>10.591500000000003</v>
      </c>
      <c r="AA37" s="14">
        <f>_XLL.ENTHALPY('P-h chart data '!$A$1,"Pq",AB37,AB$5)</f>
        <v>-25.113739614846576</v>
      </c>
      <c r="AB37" s="14">
        <f t="shared" si="2"/>
        <v>10.591500000000003</v>
      </c>
      <c r="AC37" s="14">
        <f>_XLL.ENTHALPY('P-h chart data '!$A$1,"Pq",AD37,AD$5)</f>
        <v>10.897754783697483</v>
      </c>
      <c r="AD37" s="14">
        <f t="shared" si="3"/>
        <v>10.591500000000003</v>
      </c>
      <c r="AF37" s="14">
        <f>_XLL.ENTHALPY('P-h chart data '!$A$1,"Ps",AG37,AG$6)</f>
        <v>-278.1622536302285</v>
      </c>
      <c r="AG37" s="14">
        <v>19</v>
      </c>
      <c r="AH37" s="14">
        <f>_XLL.ENTHALPY('P-h chart data '!$A$1,"Ps",AI37,AI$6)</f>
        <v>-137.76566867892117</v>
      </c>
      <c r="AI37" s="14">
        <v>19</v>
      </c>
      <c r="AJ37" s="14">
        <f>_XLL.ENTHALPY('P-h chart data '!$A$1,"Ps",AK37,AK$6)</f>
        <v>52.24453438455466</v>
      </c>
      <c r="AK37" s="14">
        <v>19</v>
      </c>
      <c r="AL37" s="14">
        <f>_XLL.ENTHALPY('P-h chart data '!$A$1,"Ps",AM37,AM$6)</f>
        <v>158.92775161204668</v>
      </c>
      <c r="AM37" s="14">
        <v>19</v>
      </c>
    </row>
    <row r="38" spans="1:39" ht="12.75">
      <c r="A38" s="14">
        <f>_XLL.ENTHALPY('P-h chart data '!$A$1,"Pq",B38,0)</f>
        <v>-94.80850683526033</v>
      </c>
      <c r="B38" s="14">
        <f t="shared" si="0"/>
        <v>10.955000000000004</v>
      </c>
      <c r="C38" s="14">
        <f>_XLL.ENTHALPY('P-h chart data '!$A$1,"Pq",D38,1)</f>
        <v>47.833962963897534</v>
      </c>
      <c r="D38" s="14">
        <f t="shared" si="0"/>
        <v>10.955000000000004</v>
      </c>
      <c r="G38" s="14">
        <f>_XLL.ENTHALPY('P-h chart data '!$A$1,"PT",H38,H$6)</f>
        <v>-223.45264242470176</v>
      </c>
      <c r="H38" s="14">
        <v>20</v>
      </c>
      <c r="I38" s="14">
        <f>_XLL.ENTHALPY('P-h chart data '!$A$1,"PT",J38,J$6)</f>
        <v>-159.46997478530827</v>
      </c>
      <c r="J38" s="14">
        <v>20</v>
      </c>
      <c r="K38" s="14">
        <f>_XLL.ENTHALPY('P-h chart data '!$A$1,"PT",L38,L$6)</f>
        <v>-85.4214665647107</v>
      </c>
      <c r="L38" s="14">
        <v>20</v>
      </c>
      <c r="M38" s="14">
        <f>_XLL.ENTHALPY('P-h chart data '!$A$1,"PT",N38,N$6)</f>
        <v>103.64652688070413</v>
      </c>
      <c r="N38" s="14">
        <v>20</v>
      </c>
      <c r="T38" s="14">
        <f>_XLL.ENTHALPY('P-h chart data '!$A$1,"Pv",U38,U$6)</f>
        <v>39.17219454741717</v>
      </c>
      <c r="U38" s="14">
        <v>15</v>
      </c>
      <c r="V38" s="14">
        <f>_XLL.ENTHALPY('P-h chart data '!$A$1,"Pv",W38,W$6)</f>
        <v>-37.9319661939255</v>
      </c>
      <c r="W38" s="14">
        <v>20</v>
      </c>
      <c r="Y38" s="14">
        <f>_XLL.ENTHALPY('P-h chart data '!$A$1,"Pq",Z38,Z$5)</f>
        <v>-59.14788938547086</v>
      </c>
      <c r="Z38" s="14">
        <f t="shared" si="1"/>
        <v>10.955000000000004</v>
      </c>
      <c r="AA38" s="14">
        <f>_XLL.ENTHALPY('P-h chart data '!$A$1,"Pq",AB38,AB$5)</f>
        <v>-23.487271935681395</v>
      </c>
      <c r="AB38" s="14">
        <f t="shared" si="2"/>
        <v>10.955000000000004</v>
      </c>
      <c r="AC38" s="14">
        <f>_XLL.ENTHALPY('P-h chart data '!$A$1,"Pq",AD38,AD$5)</f>
        <v>12.173345514108062</v>
      </c>
      <c r="AD38" s="14">
        <f t="shared" si="3"/>
        <v>10.955000000000004</v>
      </c>
      <c r="AF38" s="14">
        <f>_XLL.ENTHALPY('P-h chart data '!$A$1,"Ps",AG38,AG$6)</f>
        <v>-278.097190132791</v>
      </c>
      <c r="AG38" s="14">
        <v>20</v>
      </c>
      <c r="AH38" s="14">
        <f>_XLL.ENTHALPY('P-h chart data '!$A$1,"Ps",AI38,AI$6)</f>
        <v>-137.68516196356492</v>
      </c>
      <c r="AI38" s="14">
        <v>20</v>
      </c>
      <c r="AJ38" s="14">
        <f>_XLL.ENTHALPY('P-h chart data '!$A$1,"Ps",AK38,AK$6)</f>
        <v>53.00716401368202</v>
      </c>
      <c r="AK38" s="14">
        <v>20</v>
      </c>
      <c r="AL38" s="14">
        <f>_XLL.ENTHALPY('P-h chart data '!$A$1,"Ps",AM38,AM$6)</f>
        <v>160.20322548504834</v>
      </c>
      <c r="AM38" s="14">
        <v>20</v>
      </c>
    </row>
    <row r="39" spans="1:39" ht="12.75">
      <c r="A39" s="14">
        <f>_XLL.ENTHALPY('P-h chart data '!$A$1,"Pq",B39,0)</f>
        <v>-92.52323794634059</v>
      </c>
      <c r="B39" s="14">
        <f t="shared" si="0"/>
        <v>11.318500000000004</v>
      </c>
      <c r="C39" s="14">
        <f>_XLL.ENTHALPY('P-h chart data '!$A$1,"Pq",D39,1)</f>
        <v>48.72512737433813</v>
      </c>
      <c r="D39" s="14">
        <f t="shared" si="0"/>
        <v>11.318500000000004</v>
      </c>
      <c r="G39" s="14">
        <f>_XLL.ENTHALPY('P-h chart data '!$A$1,"PT",H39,H$6)</f>
        <v>-223.41424788133298</v>
      </c>
      <c r="H39" s="14">
        <v>21</v>
      </c>
      <c r="I39" s="14">
        <f>_XLL.ENTHALPY('P-h chart data '!$A$1,"PT",J39,J$6)</f>
        <v>-159.4574840281647</v>
      </c>
      <c r="J39" s="14">
        <v>21</v>
      </c>
      <c r="K39" s="14">
        <f>_XLL.ENTHALPY('P-h chart data '!$A$1,"PT",L39,L$6)</f>
        <v>-85.51243801797835</v>
      </c>
      <c r="L39" s="14">
        <v>21</v>
      </c>
      <c r="M39" s="14">
        <f>_XLL.ENTHALPY('P-h chart data '!$A$1,"PT",N39,N$6)</f>
        <v>102.21739675625315</v>
      </c>
      <c r="N39" s="14">
        <v>21</v>
      </c>
      <c r="T39" s="14">
        <f>_XLL.ENTHALPY('P-h chart data '!$A$1,"Pv",U39,U$6)</f>
        <v>44.95418280379996</v>
      </c>
      <c r="U39" s="14">
        <v>15.5</v>
      </c>
      <c r="V39" s="14">
        <f>_XLL.ENTHALPY('P-h chart data '!$A$1,"Pv",W39,W$6)</f>
        <v>-33.212634290057224</v>
      </c>
      <c r="W39" s="14">
        <v>21</v>
      </c>
      <c r="Y39" s="14">
        <f>_XLL.ENTHALPY('P-h chart data '!$A$1,"Pq",Z39,Z$5)</f>
        <v>-57.21114661617091</v>
      </c>
      <c r="Z39" s="14">
        <f t="shared" si="1"/>
        <v>11.318500000000004</v>
      </c>
      <c r="AA39" s="14">
        <f>_XLL.ENTHALPY('P-h chart data '!$A$1,"Pq",AB39,AB$5)</f>
        <v>-21.89905528600123</v>
      </c>
      <c r="AB39" s="14">
        <f t="shared" si="2"/>
        <v>11.318500000000004</v>
      </c>
      <c r="AC39" s="14">
        <f>_XLL.ENTHALPY('P-h chart data '!$A$1,"Pq",AD39,AD$5)</f>
        <v>13.413036044168454</v>
      </c>
      <c r="AD39" s="14">
        <f t="shared" si="3"/>
        <v>11.318500000000004</v>
      </c>
      <c r="AF39" s="14">
        <f>_XLL.ENTHALPY('P-h chart data '!$A$1,"Ps",AG39,AG$6)</f>
        <v>-278.032132169451</v>
      </c>
      <c r="AG39" s="14">
        <v>21</v>
      </c>
      <c r="AH39" s="14">
        <f>_XLL.ENTHALPY('P-h chart data '!$A$1,"Ps",AI39,AI$6)</f>
        <v>-137.60469629816603</v>
      </c>
      <c r="AI39" s="14">
        <v>21</v>
      </c>
      <c r="AJ39" s="14">
        <f>_XLL.ENTHALPY('P-h chart data '!$A$1,"Ps",AK39,AK$6)</f>
        <v>53.71862814551688</v>
      </c>
      <c r="AK39" s="14">
        <v>21</v>
      </c>
      <c r="AL39" s="14">
        <f>_XLL.ENTHALPY('P-h chart data '!$A$1,"Ps",AM39,AM$6)</f>
        <v>161.4128514019436</v>
      </c>
      <c r="AM39" s="14">
        <v>21</v>
      </c>
    </row>
    <row r="40" spans="1:39" ht="12.75">
      <c r="A40" s="14">
        <f>_XLL.ENTHALPY('P-h chart data '!$A$1,"Pq",B40,0)</f>
        <v>-90.27833569539254</v>
      </c>
      <c r="B40" s="14">
        <f t="shared" si="0"/>
        <v>11.682000000000004</v>
      </c>
      <c r="C40" s="14">
        <f>_XLL.ENTHALPY('P-h chart data '!$A$1,"Pq",D40,1)</f>
        <v>49.58434445270386</v>
      </c>
      <c r="D40" s="14">
        <f t="shared" si="0"/>
        <v>11.682000000000004</v>
      </c>
      <c r="G40" s="14">
        <f>_XLL.ENTHALPY('P-h chart data '!$A$1,"PT",H40,H$6)</f>
        <v>-223.37579850542951</v>
      </c>
      <c r="H40" s="14">
        <v>22</v>
      </c>
      <c r="I40" s="14">
        <f>_XLL.ENTHALPY('P-h chart data '!$A$1,"PT",J40,J$6)</f>
        <v>-159.44475641259672</v>
      </c>
      <c r="J40" s="14">
        <v>22</v>
      </c>
      <c r="K40" s="14">
        <f>_XLL.ENTHALPY('P-h chart data '!$A$1,"PT",L40,L$6)</f>
        <v>-85.60129593054273</v>
      </c>
      <c r="L40" s="14">
        <v>22</v>
      </c>
      <c r="M40" s="14">
        <f>_XLL.ENTHALPY('P-h chart data '!$A$1,"PT",N40,N$6)</f>
        <v>100.73562509937796</v>
      </c>
      <c r="N40" s="14">
        <v>22</v>
      </c>
      <c r="T40" s="14">
        <f>_XLL.ENTHALPY('P-h chart data '!$A$1,"Pv",U40,U$6)</f>
        <v>50.67677223413526</v>
      </c>
      <c r="U40" s="14">
        <v>16</v>
      </c>
      <c r="V40" s="14">
        <f>_XLL.ENTHALPY('P-h chart data '!$A$1,"Pv",W40,W$6)</f>
        <v>-28.610867549264217</v>
      </c>
      <c r="W40" s="14">
        <v>22</v>
      </c>
      <c r="Y40" s="14">
        <f>_XLL.ENTHALPY('P-h chart data '!$A$1,"Pq",Z40,Z$5)</f>
        <v>-55.312665658368445</v>
      </c>
      <c r="Z40" s="14">
        <f t="shared" si="1"/>
        <v>11.682000000000004</v>
      </c>
      <c r="AA40" s="14">
        <f>_XLL.ENTHALPY('P-h chart data '!$A$1,"Pq",AB40,AB$5)</f>
        <v>-20.34699562134434</v>
      </c>
      <c r="AB40" s="14">
        <f t="shared" si="2"/>
        <v>11.682000000000004</v>
      </c>
      <c r="AC40" s="14">
        <f>_XLL.ENTHALPY('P-h chart data '!$A$1,"Pq",AD40,AD$5)</f>
        <v>14.618674415679761</v>
      </c>
      <c r="AD40" s="14">
        <f t="shared" si="3"/>
        <v>11.682000000000004</v>
      </c>
      <c r="AF40" s="14">
        <f>_XLL.ENTHALPY('P-h chart data '!$A$1,"Ps",AG40,AG$6)</f>
        <v>-277.96707973132055</v>
      </c>
      <c r="AG40" s="14">
        <v>22</v>
      </c>
      <c r="AH40" s="14">
        <f>_XLL.ENTHALPY('P-h chart data '!$A$1,"Ps",AI40,AI$6)</f>
        <v>-137.52427147420926</v>
      </c>
      <c r="AI40" s="14">
        <v>22</v>
      </c>
      <c r="AJ40" s="14">
        <f>_XLL.ENTHALPY('P-h chart data '!$A$1,"Ps",AK40,AK$6)</f>
        <v>54.38370292681222</v>
      </c>
      <c r="AK40" s="14">
        <v>22</v>
      </c>
      <c r="AL40" s="14">
        <f>_XLL.ENTHALPY('P-h chart data '!$A$1,"Ps",AM40,AM$6)</f>
        <v>162.5627240800382</v>
      </c>
      <c r="AM40" s="14">
        <v>22</v>
      </c>
    </row>
    <row r="41" spans="1:39" ht="12.75">
      <c r="A41" s="14">
        <f>_XLL.ENTHALPY('P-h chart data '!$A$1,"Pq",B41,0)</f>
        <v>-88.07142376547199</v>
      </c>
      <c r="B41" s="14">
        <f aca="true" t="shared" si="4" ref="B41:D72">B40+$B$6</f>
        <v>12.045500000000004</v>
      </c>
      <c r="C41" s="14">
        <f>_XLL.ENTHALPY('P-h chart data '!$A$1,"Pq",D41,1)</f>
        <v>50.413072600323154</v>
      </c>
      <c r="D41" s="14">
        <f t="shared" si="4"/>
        <v>12.045500000000004</v>
      </c>
      <c r="G41" s="14">
        <f>_XLL.ENTHALPY('P-h chart data '!$A$1,"PT",H41,H$6)</f>
        <v>-223.33729459468003</v>
      </c>
      <c r="H41" s="14">
        <v>23</v>
      </c>
      <c r="I41" s="14">
        <f>_XLL.ENTHALPY('P-h chart data '!$A$1,"PT",J41,J$6)</f>
        <v>-159.43179436533833</v>
      </c>
      <c r="J41" s="14">
        <v>23</v>
      </c>
      <c r="K41" s="14">
        <f>_XLL.ENTHALPY('P-h chart data '!$A$1,"PT",L41,L$6)</f>
        <v>-85.68810239814317</v>
      </c>
      <c r="L41" s="14">
        <v>23</v>
      </c>
      <c r="M41" s="14">
        <f>_XLL.ENTHALPY('P-h chart data '!$A$1,"PT",N41,N$6)</f>
        <v>99.1951836248167</v>
      </c>
      <c r="N41" s="14">
        <v>23</v>
      </c>
      <c r="T41" s="14">
        <f>_XLL.ENTHALPY('P-h chart data '!$A$1,"Pv",U41,U$6)</f>
        <v>56.343040218626705</v>
      </c>
      <c r="U41" s="14">
        <v>16.5</v>
      </c>
      <c r="V41" s="14">
        <f>_XLL.ENTHALPY('P-h chart data '!$A$1,"Pv",W41,W$6)</f>
        <v>-24.11765807809719</v>
      </c>
      <c r="W41" s="14">
        <v>23</v>
      </c>
      <c r="Y41" s="14">
        <f>_XLL.ENTHALPY('P-h chart data '!$A$1,"Pq",Z41,Z$5)</f>
        <v>-53.4502996740232</v>
      </c>
      <c r="Z41" s="14">
        <f t="shared" si="1"/>
        <v>12.045500000000004</v>
      </c>
      <c r="AA41" s="14">
        <f>_XLL.ENTHALPY('P-h chart data '!$A$1,"Pq",AB41,AB$5)</f>
        <v>-18.829175582574415</v>
      </c>
      <c r="AB41" s="14">
        <f t="shared" si="2"/>
        <v>12.045500000000004</v>
      </c>
      <c r="AC41" s="14">
        <f>_XLL.ENTHALPY('P-h chart data '!$A$1,"Pq",AD41,AD$5)</f>
        <v>15.791948508874373</v>
      </c>
      <c r="AD41" s="14">
        <f t="shared" si="3"/>
        <v>12.045500000000004</v>
      </c>
      <c r="AF41" s="14">
        <f>_XLL.ENTHALPY('P-h chart data '!$A$1,"Ps",AG41,AG$6)</f>
        <v>-277.9020328095357</v>
      </c>
      <c r="AG41" s="14">
        <v>23</v>
      </c>
      <c r="AH41" s="14">
        <f>_XLL.ENTHALPY('P-h chart data '!$A$1,"Ps",AI41,AI$6)</f>
        <v>-137.44388728512908</v>
      </c>
      <c r="AI41" s="14">
        <v>23</v>
      </c>
      <c r="AJ41" s="14">
        <f>_XLL.ENTHALPY('P-h chart data '!$A$1,"Ps",AK41,AK$6)</f>
        <v>55.00653569818914</v>
      </c>
      <c r="AK41" s="14">
        <v>23</v>
      </c>
      <c r="AL41" s="14">
        <f>_XLL.ENTHALPY('P-h chart data '!$A$1,"Ps",AM41,AM$6)</f>
        <v>163.6581393572597</v>
      </c>
      <c r="AM41" s="14">
        <v>23</v>
      </c>
    </row>
    <row r="42" spans="1:39" ht="12.75">
      <c r="A42" s="14">
        <f>_XLL.ENTHALPY('P-h chart data '!$A$1,"Pq",B42,0)</f>
        <v>-85.90031167435895</v>
      </c>
      <c r="B42" s="14">
        <f t="shared" si="4"/>
        <v>12.409000000000004</v>
      </c>
      <c r="C42" s="14">
        <f>_XLL.ENTHALPY('P-h chart data '!$A$1,"Pq",D42,1)</f>
        <v>51.21264225289824</v>
      </c>
      <c r="D42" s="14">
        <f t="shared" si="4"/>
        <v>12.409000000000004</v>
      </c>
      <c r="G42" s="14">
        <f>_XLL.ENTHALPY('P-h chart data '!$A$1,"PT",H42,H$6)</f>
        <v>-223.29873644435474</v>
      </c>
      <c r="H42" s="14">
        <v>24</v>
      </c>
      <c r="I42" s="14">
        <f>_XLL.ENTHALPY('P-h chart data '!$A$1,"PT",J42,J$6)</f>
        <v>-159.41860027520616</v>
      </c>
      <c r="J42" s="14">
        <v>24</v>
      </c>
      <c r="K42" s="14">
        <f>_XLL.ENTHALPY('P-h chart data '!$A$1,"PT",L42,L$6)</f>
        <v>-85.77291669895268</v>
      </c>
      <c r="L42" s="14">
        <v>24</v>
      </c>
      <c r="M42" s="14">
        <f>_XLL.ENTHALPY('P-h chart data '!$A$1,"PT",N42,N$6)</f>
        <v>97.58883453493857</v>
      </c>
      <c r="N42" s="14">
        <v>24</v>
      </c>
      <c r="T42" s="14">
        <f>_XLL.ENTHALPY('P-h chart data '!$A$1,"Pv",U42,U$6)</f>
        <v>62.33967395505532</v>
      </c>
      <c r="U42" s="14">
        <v>17</v>
      </c>
      <c r="V42" s="14">
        <f>_XLL.ENTHALPY('P-h chart data '!$A$1,"Pv",W42,W$6)</f>
        <v>-19.72503989422067</v>
      </c>
      <c r="W42" s="14">
        <v>24</v>
      </c>
      <c r="Y42" s="14">
        <f>_XLL.ENTHALPY('P-h chart data '!$A$1,"Pq",Z42,Z$5)</f>
        <v>-51.62207319254466</v>
      </c>
      <c r="Z42" s="14">
        <f t="shared" si="1"/>
        <v>12.409000000000004</v>
      </c>
      <c r="AA42" s="14">
        <f>_XLL.ENTHALPY('P-h chart data '!$A$1,"Pq",AB42,AB$5)</f>
        <v>-17.343834710730352</v>
      </c>
      <c r="AB42" s="14">
        <f t="shared" si="2"/>
        <v>12.409000000000004</v>
      </c>
      <c r="AC42" s="14">
        <f>_XLL.ENTHALPY('P-h chart data '!$A$1,"Pq",AD42,AD$5)</f>
        <v>16.934403771083947</v>
      </c>
      <c r="AD42" s="14">
        <f t="shared" si="3"/>
        <v>12.409000000000004</v>
      </c>
      <c r="AF42" s="14">
        <f>_XLL.ENTHALPY('P-h chart data '!$A$1,"Ps",AG42,AG$6)</f>
        <v>-277.8369913952574</v>
      </c>
      <c r="AG42" s="14">
        <v>24</v>
      </c>
      <c r="AH42" s="14">
        <f>_XLL.ENTHALPY('P-h chart data '!$A$1,"Ps",AI42,AI$6)</f>
        <v>-137.3635435262828</v>
      </c>
      <c r="AI42" s="14">
        <v>24</v>
      </c>
      <c r="AJ42" s="14">
        <f>_XLL.ENTHALPY('P-h chart data '!$A$1,"Ps",AK42,AK$6)</f>
        <v>55.59075070156629</v>
      </c>
      <c r="AK42" s="14">
        <v>24</v>
      </c>
      <c r="AL42" s="14">
        <f>_XLL.ENTHALPY('P-h chart data '!$A$1,"Ps",AM42,AM$6)</f>
        <v>164.7037286479786</v>
      </c>
      <c r="AM42" s="14">
        <v>24</v>
      </c>
    </row>
    <row r="43" spans="1:39" ht="12.75">
      <c r="A43" s="14">
        <f>_XLL.ENTHALPY('P-h chart data '!$A$1,"Pq",B43,0)</f>
        <v>-83.76297414338737</v>
      </c>
      <c r="B43" s="14">
        <f t="shared" si="4"/>
        <v>12.772500000000004</v>
      </c>
      <c r="C43" s="14">
        <f>_XLL.ENTHALPY('P-h chart data '!$A$1,"Pq",D43,1)</f>
        <v>51.98426936282063</v>
      </c>
      <c r="D43" s="14">
        <f t="shared" si="4"/>
        <v>12.772500000000004</v>
      </c>
      <c r="G43" s="14">
        <f>_XLL.ENTHALPY('P-h chart data '!$A$1,"PT",H43,H$6)</f>
        <v>-223.2601243473317</v>
      </c>
      <c r="H43" s="14">
        <v>25</v>
      </c>
      <c r="I43" s="14">
        <f>_XLL.ENTHALPY('P-h chart data '!$A$1,"PT",J43,J$6)</f>
        <v>-159.4051764939014</v>
      </c>
      <c r="J43" s="14">
        <v>25</v>
      </c>
      <c r="K43" s="14">
        <f>_XLL.ENTHALPY('P-h chart data '!$A$1,"PT",L43,L$6)</f>
        <v>-85.85579546618106</v>
      </c>
      <c r="L43" s="14">
        <v>25</v>
      </c>
      <c r="M43" s="14">
        <f>_XLL.ENTHALPY('P-h chart data '!$A$1,"PT",N43,N$6)</f>
        <v>95.90776654618452</v>
      </c>
      <c r="N43" s="14">
        <v>25</v>
      </c>
      <c r="T43" s="14">
        <f>_XLL.ENTHALPY('P-h chart data '!$A$1,"Pv",U43,U$6)</f>
        <v>68.68547377612212</v>
      </c>
      <c r="U43" s="14">
        <v>17.5</v>
      </c>
      <c r="V43" s="14">
        <f>_XLL.ENTHALPY('P-h chart data '!$A$1,"Pv",W43,W$6)</f>
        <v>-15.425929878729523</v>
      </c>
      <c r="W43" s="14">
        <v>25</v>
      </c>
      <c r="Y43" s="14">
        <f>_XLL.ENTHALPY('P-h chart data '!$A$1,"Pq",Z43,Z$5)</f>
        <v>-49.82616326683537</v>
      </c>
      <c r="Z43" s="14">
        <f t="shared" si="1"/>
        <v>12.772500000000004</v>
      </c>
      <c r="AA43" s="14">
        <f>_XLL.ENTHALPY('P-h chart data '!$A$1,"Pq",AB43,AB$5)</f>
        <v>-15.889352390283367</v>
      </c>
      <c r="AB43" s="14">
        <f t="shared" si="2"/>
        <v>12.772500000000004</v>
      </c>
      <c r="AC43" s="14">
        <f>_XLL.ENTHALPY('P-h chart data '!$A$1,"Pq",AD43,AD$5)</f>
        <v>18.04745848626863</v>
      </c>
      <c r="AD43" s="14">
        <f t="shared" si="3"/>
        <v>12.772500000000004</v>
      </c>
      <c r="AF43" s="14">
        <f>_XLL.ENTHALPY('P-h chart data '!$A$1,"Ps",AG43,AG$6)</f>
        <v>-277.7719554796702</v>
      </c>
      <c r="AG43" s="14">
        <v>25</v>
      </c>
      <c r="AH43" s="14">
        <f>_XLL.ENTHALPY('P-h chart data '!$A$1,"Ps",AI43,AI$6)</f>
        <v>-137.28323999492503</v>
      </c>
      <c r="AI43" s="14">
        <v>25</v>
      </c>
      <c r="AJ43" s="14">
        <f>_XLL.ENTHALPY('P-h chart data '!$A$1,"Ps",AK43,AK$6)</f>
        <v>56.139533446733</v>
      </c>
      <c r="AK43" s="14">
        <v>25</v>
      </c>
      <c r="AL43" s="14">
        <f>_XLL.ENTHALPY('P-h chart data '!$A$1,"Ps",AM43,AM$6)</f>
        <v>165.70356618881584</v>
      </c>
      <c r="AM43" s="14">
        <v>25</v>
      </c>
    </row>
    <row r="44" spans="1:39" ht="12.75">
      <c r="A44" s="14">
        <f>_XLL.ENTHALPY('P-h chart data '!$A$1,"Pq",B44,0)</f>
        <v>-81.65753320069209</v>
      </c>
      <c r="B44" s="14">
        <f t="shared" si="4"/>
        <v>13.136000000000005</v>
      </c>
      <c r="C44" s="14">
        <f>_XLL.ENTHALPY('P-h chart data '!$A$1,"Pq",D44,1)</f>
        <v>52.729067044848215</v>
      </c>
      <c r="D44" s="14">
        <f t="shared" si="4"/>
        <v>13.136000000000005</v>
      </c>
      <c r="G44" s="14">
        <f>_XLL.ENTHALPY('P-h chart data '!$A$1,"PT",H44,H$6)</f>
        <v>-223.22145859412234</v>
      </c>
      <c r="H44" s="14">
        <v>26</v>
      </c>
      <c r="I44" s="14">
        <f>_XLL.ENTHALPY('P-h chart data '!$A$1,"PT",J44,J$6)</f>
        <v>-159.39152533678993</v>
      </c>
      <c r="J44" s="14">
        <v>26</v>
      </c>
      <c r="K44" s="14">
        <f>_XLL.ENTHALPY('P-h chart data '!$A$1,"PT",L44,L$6)</f>
        <v>-85.93679284742551</v>
      </c>
      <c r="L44" s="14">
        <v>26</v>
      </c>
      <c r="M44" s="14">
        <f>_XLL.ENTHALPY('P-h chart data '!$A$1,"PT",N44,N$6)</f>
        <v>94.14107824437728</v>
      </c>
      <c r="N44" s="14">
        <v>26</v>
      </c>
      <c r="T44" s="14">
        <f>_XLL.ENTHALPY('P-h chart data '!$A$1,"Pv",U44,U$6)</f>
        <v>75.10727988054745</v>
      </c>
      <c r="U44" s="14">
        <v>18</v>
      </c>
      <c r="V44" s="14">
        <f>_XLL.ENTHALPY('P-h chart data '!$A$1,"Pv",W44,W$6)</f>
        <v>-11.213998380638488</v>
      </c>
      <c r="W44" s="14">
        <v>26</v>
      </c>
      <c r="Y44" s="14">
        <f>_XLL.ENTHALPY('P-h chart data '!$A$1,"Pq",Z44,Z$5)</f>
        <v>-48.06088313930701</v>
      </c>
      <c r="Z44" s="14">
        <f t="shared" si="1"/>
        <v>13.136000000000005</v>
      </c>
      <c r="AA44" s="14">
        <f>_XLL.ENTHALPY('P-h chart data '!$A$1,"Pq",AB44,AB$5)</f>
        <v>-14.464233077921936</v>
      </c>
      <c r="AB44" s="14">
        <f t="shared" si="2"/>
        <v>13.136000000000005</v>
      </c>
      <c r="AC44" s="14">
        <f>_XLL.ENTHALPY('P-h chart data '!$A$1,"Pq",AD44,AD$5)</f>
        <v>19.132416983463134</v>
      </c>
      <c r="AD44" s="14">
        <f t="shared" si="3"/>
        <v>13.136000000000005</v>
      </c>
      <c r="AF44" s="14">
        <f>_XLL.ENTHALPY('P-h chart data '!$A$1,"Ps",AG44,AG$6)</f>
        <v>-277.7069250539838</v>
      </c>
      <c r="AG44" s="14">
        <v>26</v>
      </c>
      <c r="AH44" s="14">
        <f>_XLL.ENTHALPY('P-h chart data '!$A$1,"Ps",AI44,AI$6)</f>
        <v>-137.20297649017868</v>
      </c>
      <c r="AI44" s="14">
        <v>26</v>
      </c>
      <c r="AJ44" s="14">
        <f>_XLL.ENTHALPY('P-h chart data '!$A$1,"Ps",AK44,AK$6)</f>
        <v>56.65569871227062</v>
      </c>
      <c r="AK44" s="14">
        <v>26</v>
      </c>
      <c r="AL44" s="14">
        <f>_XLL.ENTHALPY('P-h chart data '!$A$1,"Ps",AM44,AM$6)</f>
        <v>166.66125543233065</v>
      </c>
      <c r="AM44" s="14">
        <v>26</v>
      </c>
    </row>
    <row r="45" spans="1:39" ht="12.75">
      <c r="A45" s="14">
        <f>_XLL.ENTHALPY('P-h chart data '!$A$1,"Pq",B45,0)</f>
        <v>-79.58224258482102</v>
      </c>
      <c r="B45" s="14">
        <f t="shared" si="4"/>
        <v>13.499500000000005</v>
      </c>
      <c r="C45" s="14">
        <f>_XLL.ENTHALPY('P-h chart data '!$A$1,"Pq",D45,1)</f>
        <v>53.44805567266646</v>
      </c>
      <c r="D45" s="14">
        <f t="shared" si="4"/>
        <v>13.499500000000005</v>
      </c>
      <c r="G45" s="14">
        <f>_XLL.ENTHALPY('P-h chart data '!$A$1,"PT",H45,H$6)</f>
        <v>-223.1827394728978</v>
      </c>
      <c r="H45" s="14">
        <v>27</v>
      </c>
      <c r="I45" s="14">
        <f>_XLL.ENTHALPY('P-h chart data '!$A$1,"PT",J45,J$6)</f>
        <v>-159.3776490836625</v>
      </c>
      <c r="J45" s="14">
        <v>27</v>
      </c>
      <c r="K45" s="14">
        <f>_XLL.ENTHALPY('P-h chart data '!$A$1,"PT",L45,L$6)</f>
        <v>-86.01596065198511</v>
      </c>
      <c r="L45" s="14">
        <v>27</v>
      </c>
      <c r="M45" s="14">
        <f>_XLL.ENTHALPY('P-h chart data '!$A$1,"PT",N45,N$6)</f>
        <v>92.2750229884956</v>
      </c>
      <c r="N45" s="14">
        <v>27</v>
      </c>
      <c r="T45" s="14">
        <f>_XLL.ENTHALPY('P-h chart data '!$A$1,"Pv",U45,U$6)</f>
        <v>81.60494379995919</v>
      </c>
      <c r="U45" s="14">
        <v>18.5</v>
      </c>
      <c r="V45" s="14">
        <f>_XLL.ENTHALPY('P-h chart data '!$A$1,"Pv",W45,W$6)</f>
        <v>-7.083563021565</v>
      </c>
      <c r="W45" s="14">
        <v>27</v>
      </c>
      <c r="Y45" s="14">
        <f>_XLL.ENTHALPY('P-h chart data '!$A$1,"Pq",Z45,Z$5)</f>
        <v>-46.32466802044915</v>
      </c>
      <c r="Z45" s="14">
        <f t="shared" si="1"/>
        <v>13.499500000000005</v>
      </c>
      <c r="AA45" s="14">
        <f>_XLL.ENTHALPY('P-h chart data '!$A$1,"Pq",AB45,AB$5)</f>
        <v>-13.067093456077272</v>
      </c>
      <c r="AB45" s="14">
        <f t="shared" si="2"/>
        <v>13.499500000000005</v>
      </c>
      <c r="AC45" s="14">
        <f>_XLL.ENTHALPY('P-h chart data '!$A$1,"Pq",AD45,AD$5)</f>
        <v>20.1904811082946</v>
      </c>
      <c r="AD45" s="14">
        <f t="shared" si="3"/>
        <v>13.499500000000005</v>
      </c>
      <c r="AF45" s="14">
        <f>_XLL.ENTHALPY('P-h chart data '!$A$1,"Ps",AG45,AG$6)</f>
        <v>-277.6419001094317</v>
      </c>
      <c r="AG45" s="14">
        <v>27</v>
      </c>
      <c r="AH45" s="14">
        <f>_XLL.ENTHALPY('P-h chart data '!$A$1,"Ps",AI45,AI$6)</f>
        <v>-137.12275281301288</v>
      </c>
      <c r="AI45" s="14">
        <v>27</v>
      </c>
      <c r="AJ45" s="14">
        <f>_XLL.ENTHALPY('P-h chart data '!$A$1,"Ps",AK45,AK$6)</f>
        <v>57.14174585216546</v>
      </c>
      <c r="AK45" s="14">
        <v>27</v>
      </c>
      <c r="AL45" s="14">
        <f>_XLL.ENTHALPY('P-h chart data '!$A$1,"Ps",AM45,AM$6)</f>
        <v>167.57999927666285</v>
      </c>
      <c r="AM45" s="14">
        <v>27</v>
      </c>
    </row>
    <row r="46" spans="1:39" ht="12.75">
      <c r="A46" s="14">
        <f>_XLL.ENTHALPY('P-h chart data '!$A$1,"Pq",B46,0)</f>
        <v>-77.53547409273874</v>
      </c>
      <c r="B46" s="14">
        <f t="shared" si="4"/>
        <v>13.863000000000005</v>
      </c>
      <c r="C46" s="14">
        <f>_XLL.ENTHALPY('P-h chart data '!$A$1,"Pq",D46,1)</f>
        <v>54.14217166171853</v>
      </c>
      <c r="D46" s="14">
        <f t="shared" si="4"/>
        <v>13.863000000000005</v>
      </c>
      <c r="G46" s="14">
        <f>_XLL.ENTHALPY('P-h chart data '!$A$1,"PT",H46,H$6)</f>
        <v>-223.14396726951398</v>
      </c>
      <c r="H46" s="14">
        <v>28</v>
      </c>
      <c r="I46" s="14">
        <f>_XLL.ENTHALPY('P-h chart data '!$A$1,"PT",J46,J$6)</f>
        <v>-159.36354997947453</v>
      </c>
      <c r="J46" s="14">
        <v>28</v>
      </c>
      <c r="K46" s="14">
        <f>_XLL.ENTHALPY('P-h chart data '!$A$1,"PT",L46,L$6)</f>
        <v>-86.09334848722789</v>
      </c>
      <c r="L46" s="14">
        <v>28</v>
      </c>
      <c r="M46" s="14">
        <f>_XLL.ENTHALPY('P-h chart data '!$A$1,"PT",N46,N$6)</f>
        <v>90.29186642317451</v>
      </c>
      <c r="N46" s="14">
        <v>28</v>
      </c>
      <c r="T46" s="14">
        <f>_XLL.ENTHALPY('P-h chart data '!$A$1,"Pv",U46,U$6)</f>
        <v>88.17830578701604</v>
      </c>
      <c r="U46" s="14">
        <v>19</v>
      </c>
      <c r="V46" s="14">
        <f>_XLL.ENTHALPY('P-h chart data '!$A$1,"Pv",W46,W$6)</f>
        <v>-3.029500838503426</v>
      </c>
      <c r="W46" s="14">
        <v>28</v>
      </c>
      <c r="Y46" s="14">
        <f>_XLL.ENTHALPY('P-h chart data '!$A$1,"Pq",Z46,Z$5)</f>
        <v>-44.61606265412442</v>
      </c>
      <c r="Z46" s="14">
        <f t="shared" si="1"/>
        <v>13.863000000000005</v>
      </c>
      <c r="AA46" s="14">
        <f>_XLL.ENTHALPY('P-h chart data '!$A$1,"Pq",AB46,AB$5)</f>
        <v>-11.696651215510101</v>
      </c>
      <c r="AB46" s="14">
        <f t="shared" si="2"/>
        <v>13.863000000000005</v>
      </c>
      <c r="AC46" s="14">
        <f>_XLL.ENTHALPY('P-h chart data '!$A$1,"Pq",AD46,AD$5)</f>
        <v>21.222760223104213</v>
      </c>
      <c r="AD46" s="14">
        <f t="shared" si="3"/>
        <v>13.863000000000005</v>
      </c>
      <c r="AF46" s="14">
        <f>_XLL.ENTHALPY('P-h chart data '!$A$1,"Ps",AG46,AG$6)</f>
        <v>-277.5768806372708</v>
      </c>
      <c r="AG46" s="14">
        <v>28</v>
      </c>
      <c r="AH46" s="14">
        <f>_XLL.ENTHALPY('P-h chart data '!$A$1,"Ps",AI46,AI$6)</f>
        <v>-137.04256876621517</v>
      </c>
      <c r="AI46" s="14">
        <v>28</v>
      </c>
      <c r="AJ46" s="14">
        <f>_XLL.ENTHALPY('P-h chart data '!$A$1,"Ps",AK46,AK$6)</f>
        <v>57.599904152324335</v>
      </c>
      <c r="AK46" s="14">
        <v>28</v>
      </c>
      <c r="AL46" s="14">
        <f>_XLL.ENTHALPY('P-h chart data '!$A$1,"Ps",AM46,AM$6)</f>
        <v>168.46265763281252</v>
      </c>
      <c r="AM46" s="14">
        <v>28</v>
      </c>
    </row>
    <row r="47" spans="1:39" ht="12.75">
      <c r="A47" s="14">
        <f>_XLL.ENTHALPY('P-h chart data '!$A$1,"Pq",B47,0)</f>
        <v>-75.51570557849554</v>
      </c>
      <c r="B47" s="14">
        <f t="shared" si="4"/>
        <v>14.226500000000005</v>
      </c>
      <c r="C47" s="14">
        <f>_XLL.ENTHALPY('P-h chart data '!$A$1,"Pq",D47,1)</f>
        <v>54.81227513206456</v>
      </c>
      <c r="D47" s="14">
        <f t="shared" si="4"/>
        <v>14.226500000000005</v>
      </c>
      <c r="G47" s="14">
        <f>_XLL.ENTHALPY('P-h chart data '!$A$1,"PT",H47,H$6)</f>
        <v>-223.10514226753665</v>
      </c>
      <c r="H47" s="14">
        <v>29</v>
      </c>
      <c r="I47" s="14">
        <f>_XLL.ENTHALPY('P-h chart data '!$A$1,"PT",J47,J$6)</f>
        <v>-159.3492302350663</v>
      </c>
      <c r="J47" s="14">
        <v>29</v>
      </c>
      <c r="K47" s="14">
        <f>_XLL.ENTHALPY('P-h chart data '!$A$1,"PT",L47,L$6)</f>
        <v>-86.16900388498362</v>
      </c>
      <c r="L47" s="14">
        <v>29</v>
      </c>
      <c r="M47" s="14">
        <f>_XLL.ENTHALPY('P-h chart data '!$A$1,"PT",N47,N$6)</f>
        <v>88.16808418126338</v>
      </c>
      <c r="N47" s="14">
        <v>29</v>
      </c>
      <c r="T47" s="14">
        <f>_XLL.ENTHALPY('P-h chart data '!$A$1,"Pv",U47,U$6)</f>
        <v>94.82719496007499</v>
      </c>
      <c r="U47" s="14">
        <v>19.5</v>
      </c>
      <c r="V47" s="14">
        <f>_XLL.ENTHALPY('P-h chart data '!$A$1,"Pv",W47,W$6)</f>
        <v>0.9528249418584224</v>
      </c>
      <c r="W47" s="14">
        <v>29</v>
      </c>
      <c r="Y47" s="14">
        <f>_XLL.ENTHALPY('P-h chart data '!$A$1,"Pq",Z47,Z$5)</f>
        <v>-42.93371040085552</v>
      </c>
      <c r="Z47" s="14">
        <f t="shared" si="1"/>
        <v>14.226500000000005</v>
      </c>
      <c r="AA47" s="14">
        <f>_XLL.ENTHALPY('P-h chart data '!$A$1,"Pq",AB47,AB$5)</f>
        <v>-10.351715223215493</v>
      </c>
      <c r="AB47" s="14">
        <f t="shared" si="2"/>
        <v>14.226500000000005</v>
      </c>
      <c r="AC47" s="14">
        <f>_XLL.ENTHALPY('P-h chart data '!$A$1,"Pq",AD47,AD$5)</f>
        <v>22.230279954424535</v>
      </c>
      <c r="AD47" s="14">
        <f t="shared" si="3"/>
        <v>14.226500000000005</v>
      </c>
      <c r="AF47" s="14">
        <f>_XLL.ENTHALPY('P-h chart data '!$A$1,"Ps",AG47,AG$6)</f>
        <v>-277.51186662878285</v>
      </c>
      <c r="AG47" s="14">
        <v>29</v>
      </c>
      <c r="AH47" s="14">
        <f>_XLL.ENTHALPY('P-h chart data '!$A$1,"Ps",AI47,AI$6)</f>
        <v>-136.96242415436615</v>
      </c>
      <c r="AI47" s="14">
        <v>29</v>
      </c>
      <c r="AJ47" s="14">
        <f>_XLL.ENTHALPY('P-h chart data '!$A$1,"Ps",AK47,AK$6)</f>
        <v>58.03217031254653</v>
      </c>
      <c r="AK47" s="14">
        <v>29</v>
      </c>
      <c r="AL47" s="14">
        <f>_XLL.ENTHALPY('P-h chart data '!$A$1,"Ps",AM47,AM$6)</f>
        <v>169.311794976299</v>
      </c>
      <c r="AM47" s="14">
        <v>29</v>
      </c>
    </row>
    <row r="48" spans="1:39" ht="12.75">
      <c r="A48" s="14">
        <f>_XLL.ENTHALPY('P-h chart data '!$A$1,"Pq",B48,0)</f>
        <v>-73.52151035885693</v>
      </c>
      <c r="B48" s="14">
        <f t="shared" si="4"/>
        <v>14.590000000000005</v>
      </c>
      <c r="C48" s="14">
        <f>_XLL.ENTHALPY('P-h chart data '!$A$1,"Pq",D48,1)</f>
        <v>55.45915661154141</v>
      </c>
      <c r="D48" s="14">
        <f t="shared" si="4"/>
        <v>14.590000000000005</v>
      </c>
      <c r="G48" s="14">
        <f>_XLL.ENTHALPY('P-h chart data '!$A$1,"PT",H48,H$6)</f>
        <v>-223.0662647482663</v>
      </c>
      <c r="H48" s="14">
        <v>30</v>
      </c>
      <c r="I48" s="14">
        <f>_XLL.ENTHALPY('P-h chart data '!$A$1,"PT",J48,J$6)</f>
        <v>-159.3346920278643</v>
      </c>
      <c r="J48" s="14">
        <v>30</v>
      </c>
      <c r="K48" s="14">
        <f>_XLL.ENTHALPY('P-h chart data '!$A$1,"PT",L48,L$6)</f>
        <v>-86.24297241883727</v>
      </c>
      <c r="L48" s="14">
        <v>30</v>
      </c>
      <c r="M48" s="14">
        <f>_XLL.ENTHALPY('P-h chart data '!$A$1,"PT",N48,N$6)</f>
        <v>85.8713689046397</v>
      </c>
      <c r="N48" s="14">
        <v>30</v>
      </c>
      <c r="T48" s="14">
        <f>_XLL.ENTHALPY('P-h chart data '!$A$1,"Pv",U48,U$6)</f>
        <v>101.55142944519561</v>
      </c>
      <c r="U48" s="14">
        <v>20</v>
      </c>
      <c r="V48" s="14">
        <f>_XLL.ENTHALPY('P-h chart data '!$A$1,"Pv",W48,W$6)</f>
        <v>4.867626353130434</v>
      </c>
      <c r="W48" s="14">
        <v>30</v>
      </c>
      <c r="Y48" s="14">
        <f>_XLL.ENTHALPY('P-h chart data '!$A$1,"Pq",Z48,Z$5)</f>
        <v>-41.27634361625735</v>
      </c>
      <c r="Z48" s="14">
        <f t="shared" si="1"/>
        <v>14.590000000000005</v>
      </c>
      <c r="AA48" s="14">
        <f>_XLL.ENTHALPY('P-h chart data '!$A$1,"Pq",AB48,AB$5)</f>
        <v>-9.03117687365776</v>
      </c>
      <c r="AB48" s="14">
        <f t="shared" si="2"/>
        <v>14.590000000000005</v>
      </c>
      <c r="AC48" s="14">
        <f>_XLL.ENTHALPY('P-h chart data '!$A$1,"Pq",AD48,AD$5)</f>
        <v>23.213989868941827</v>
      </c>
      <c r="AD48" s="14">
        <f t="shared" si="3"/>
        <v>14.590000000000005</v>
      </c>
      <c r="AF48" s="14">
        <f>_XLL.ENTHALPY('P-h chart data '!$A$1,"Ps",AG48,AG$6)</f>
        <v>-277.44685807527316</v>
      </c>
      <c r="AG48" s="14">
        <v>30</v>
      </c>
      <c r="AH48" s="14">
        <f>_XLL.ENTHALPY('P-h chart data '!$A$1,"Ps",AI48,AI$6)</f>
        <v>-136.88231878381822</v>
      </c>
      <c r="AI48" s="14">
        <v>30</v>
      </c>
      <c r="AJ48" s="14">
        <f>_XLL.ENTHALPY('P-h chart data '!$A$1,"Ps",AK48,AK$6)</f>
        <v>58.44033964092401</v>
      </c>
      <c r="AK48" s="14">
        <v>30</v>
      </c>
      <c r="AL48" s="14">
        <f>_XLL.ENTHALPY('P-h chart data '!$A$1,"Ps",AM48,AM$6)</f>
        <v>170.12971990565393</v>
      </c>
      <c r="AM48" s="14">
        <v>30</v>
      </c>
    </row>
    <row r="49" spans="1:39" ht="12.75">
      <c r="A49" s="14">
        <f>_XLL.ENTHALPY('P-h chart data '!$A$1,"Pq",B49,0)</f>
        <v>-71.55154782254336</v>
      </c>
      <c r="B49" s="14">
        <f t="shared" si="4"/>
        <v>14.953500000000005</v>
      </c>
      <c r="C49" s="14">
        <f>_XLL.ENTHALPY('P-h chart data '!$A$1,"Pq",D49,1)</f>
        <v>56.08354291240267</v>
      </c>
      <c r="D49" s="14">
        <f t="shared" si="4"/>
        <v>14.953500000000005</v>
      </c>
      <c r="G49" s="14">
        <f>_XLL.ENTHALPY('P-h chart data '!$A$1,"PT",H49,H$6)</f>
        <v>-222.98835327186606</v>
      </c>
      <c r="H49" s="14">
        <v>32</v>
      </c>
      <c r="I49" s="14">
        <f>_XLL.ENTHALPY('P-h chart data '!$A$1,"PT",J49,J$6)</f>
        <v>-159.30496877179993</v>
      </c>
      <c r="J49" s="14">
        <v>32</v>
      </c>
      <c r="K49" s="14">
        <f>_XLL.ENTHALPY('P-h chart data '!$A$1,"PT",L49,L$6)</f>
        <v>-86.38602204420832</v>
      </c>
      <c r="L49" s="14">
        <v>32</v>
      </c>
      <c r="M49" s="14">
        <f>_XLL.ENTHALPY('P-h chart data '!$A$1,"PT",N49,N$6)</f>
        <v>80.54924928617794</v>
      </c>
      <c r="N49" s="14">
        <v>32</v>
      </c>
      <c r="T49" s="14">
        <f>_XLL.ENTHALPY('P-h chart data '!$A$1,"Pv",U49,U$6)</f>
        <v>108.31517731642273</v>
      </c>
      <c r="U49" s="14">
        <v>20.5</v>
      </c>
      <c r="V49" s="14">
        <f>_XLL.ENTHALPY('P-h chart data '!$A$1,"Pv",W49,W$6)</f>
        <v>12.50968407428441</v>
      </c>
      <c r="W49" s="14">
        <v>32</v>
      </c>
      <c r="Y49" s="14">
        <f>_XLL.ENTHALPY('P-h chart data '!$A$1,"Pq",Z49,Z$5)</f>
        <v>-39.64277513880685</v>
      </c>
      <c r="Z49" s="14">
        <f t="shared" si="1"/>
        <v>14.953500000000005</v>
      </c>
      <c r="AA49" s="14">
        <f>_XLL.ENTHALPY('P-h chart data '!$A$1,"Pq",AB49,AB$5)</f>
        <v>-7.734002455070344</v>
      </c>
      <c r="AB49" s="14">
        <f t="shared" si="2"/>
        <v>14.953500000000005</v>
      </c>
      <c r="AC49" s="14">
        <f>_XLL.ENTHALPY('P-h chart data '!$A$1,"Pq",AD49,AD$5)</f>
        <v>24.174770228666166</v>
      </c>
      <c r="AD49" s="14">
        <f t="shared" si="3"/>
        <v>14.953500000000005</v>
      </c>
      <c r="AF49" s="14">
        <f>_XLL.ENTHALPY('P-h chart data '!$A$1,"Ps",AG49,AG$6)</f>
        <v>-277.31685729852694</v>
      </c>
      <c r="AG49" s="14">
        <v>32</v>
      </c>
      <c r="AH49" s="14">
        <f>_XLL.ENTHALPY('P-h chart data '!$A$1,"Ps",AI49,AI$6)</f>
        <v>-136.72222500073812</v>
      </c>
      <c r="AI49" s="14">
        <v>32</v>
      </c>
      <c r="AJ49" s="14">
        <f>_XLL.ENTHALPY('P-h chart data '!$A$1,"Ps",AK49,AK$6)</f>
        <v>59.19071476442885</v>
      </c>
      <c r="AK49" s="14">
        <v>32</v>
      </c>
      <c r="AL49" s="14">
        <f>_XLL.ENTHALPY('P-h chart data '!$A$1,"Ps",AM49,AM$6)</f>
        <v>171.68008107430862</v>
      </c>
      <c r="AM49" s="14">
        <v>32</v>
      </c>
    </row>
    <row r="50" spans="1:39" ht="12.75">
      <c r="A50" s="14">
        <f>_XLL.ENTHALPY('P-h chart data '!$A$1,"Pq",B50,0)</f>
        <v>-69.60455507251565</v>
      </c>
      <c r="B50" s="14">
        <f t="shared" si="4"/>
        <v>15.317000000000005</v>
      </c>
      <c r="C50" s="14">
        <f>_XLL.ENTHALPY('P-h chart data '!$A$1,"Pq",D50,1)</f>
        <v>56.68610229255498</v>
      </c>
      <c r="D50" s="14">
        <f t="shared" si="4"/>
        <v>15.317000000000005</v>
      </c>
      <c r="G50" s="14">
        <f>_XLL.ENTHALPY('P-h chart data '!$A$1,"PT",H50,H$6)</f>
        <v>-222.9102350463241</v>
      </c>
      <c r="H50" s="14">
        <v>34</v>
      </c>
      <c r="I50" s="14">
        <f>_XLL.ENTHALPY('P-h chart data '!$A$1,"PT",J50,J$6)</f>
        <v>-159.27439698795357</v>
      </c>
      <c r="J50" s="14">
        <v>34</v>
      </c>
      <c r="K50" s="14">
        <f>_XLL.ENTHALPY('P-h chart data '!$A$1,"PT",L50,L$6)</f>
        <v>-86.52282674305991</v>
      </c>
      <c r="L50" s="14">
        <v>34</v>
      </c>
      <c r="M50" s="14">
        <f>_XLL.ENTHALPY('P-h chart data '!$A$1,"PT",N50,N$6)</f>
        <v>73.49474595142333</v>
      </c>
      <c r="N50" s="14">
        <v>34</v>
      </c>
      <c r="T50" s="14">
        <f>_XLL.ENTHALPY('P-h chart data '!$A$1,"Pv",U50,U$6)</f>
        <v>115.18130848531949</v>
      </c>
      <c r="U50" s="14">
        <v>21</v>
      </c>
      <c r="V50" s="14">
        <f>_XLL.ENTHALPY('P-h chart data '!$A$1,"Pv",W50,W$6)</f>
        <v>18.384637108591832</v>
      </c>
      <c r="W50" s="14">
        <v>34</v>
      </c>
      <c r="Y50" s="14">
        <f>_XLL.ENTHALPY('P-h chart data '!$A$1,"Pq",Z50,Z$5)</f>
        <v>-38.03189073124799</v>
      </c>
      <c r="Z50" s="14">
        <f t="shared" si="1"/>
        <v>15.317000000000005</v>
      </c>
      <c r="AA50" s="14">
        <f>_XLL.ENTHALPY('P-h chart data '!$A$1,"Pq",AB50,AB$5)</f>
        <v>-6.459226389980338</v>
      </c>
      <c r="AB50" s="14">
        <f t="shared" si="2"/>
        <v>15.317000000000005</v>
      </c>
      <c r="AC50" s="14">
        <f>_XLL.ENTHALPY('P-h chart data '!$A$1,"Pq",AD50,AD$5)</f>
        <v>25.11343795128732</v>
      </c>
      <c r="AD50" s="14">
        <f t="shared" si="3"/>
        <v>15.317000000000005</v>
      </c>
      <c r="AF50" s="14">
        <f>_XLL.ENTHALPY('P-h chart data '!$A$1,"Ps",AG50,AG$6)</f>
        <v>-277.18687823794676</v>
      </c>
      <c r="AG50" s="14">
        <v>34</v>
      </c>
      <c r="AH50" s="14">
        <f>_XLL.ENTHALPY('P-h chart data '!$A$1,"Ps",AI50,AI$6)</f>
        <v>-136.56228590228986</v>
      </c>
      <c r="AI50" s="14">
        <v>34</v>
      </c>
      <c r="AJ50" s="14">
        <f>_XLL.ENTHALPY('P-h chart data '!$A$1,"Ps",AK50,AK$6)</f>
        <v>59.86226038115814</v>
      </c>
      <c r="AK50" s="14">
        <v>34</v>
      </c>
      <c r="AL50" s="14">
        <f>_XLL.ENTHALPY('P-h chart data '!$A$1,"Ps",AM50,AM$6)</f>
        <v>173.12822825109538</v>
      </c>
      <c r="AM50" s="14">
        <v>34</v>
      </c>
    </row>
    <row r="51" spans="1:39" ht="12.75">
      <c r="A51" s="14">
        <f>_XLL.ENTHALPY('P-h chart data '!$A$1,"Pq",B51,0)</f>
        <v>-67.67933945747528</v>
      </c>
      <c r="B51" s="14">
        <f t="shared" si="4"/>
        <v>15.680500000000006</v>
      </c>
      <c r="C51" s="14">
        <f>_XLL.ENTHALPY('P-h chart data '!$A$1,"Pq",D51,1)</f>
        <v>57.26744899442811</v>
      </c>
      <c r="D51" s="14">
        <f t="shared" si="4"/>
        <v>15.680500000000006</v>
      </c>
      <c r="G51" s="14">
        <f>_XLL.ENTHALPY('P-h chart data '!$A$1,"PT",H51,H$6)</f>
        <v>-222.83191224292875</v>
      </c>
      <c r="H51" s="14">
        <v>36</v>
      </c>
      <c r="I51" s="14">
        <f>_XLL.ENTHALPY('P-h chart data '!$A$1,"PT",J51,J$6)</f>
        <v>-159.24299296032544</v>
      </c>
      <c r="J51" s="14">
        <v>36</v>
      </c>
      <c r="K51" s="14">
        <f>_XLL.ENTHALPY('P-h chart data '!$A$1,"PT",L51,L$6)</f>
        <v>-86.6536907999241</v>
      </c>
      <c r="L51" s="14">
        <v>36</v>
      </c>
      <c r="M51" s="14">
        <f>_XLL.ENTHALPY('P-h chart data '!$A$1,"PT",N51,N$6)</f>
        <v>60.23361741188935</v>
      </c>
      <c r="N51" s="14">
        <v>36</v>
      </c>
      <c r="T51" s="14">
        <f>_XLL.ENTHALPY('P-h chart data '!$A$1,"Pv",U51,U$6)</f>
        <v>122.12161952455945</v>
      </c>
      <c r="U51" s="14">
        <v>21.5</v>
      </c>
      <c r="V51" s="14">
        <f>_XLL.ENTHALPY('P-h chart data '!$A$1,"Pv",W51,W$6)</f>
        <v>20.777539391276388</v>
      </c>
      <c r="W51" s="14">
        <v>36</v>
      </c>
      <c r="Y51" s="14">
        <f>_XLL.ENTHALPY('P-h chart data '!$A$1,"Pq",Z51,Z$5)</f>
        <v>-36.442642344499426</v>
      </c>
      <c r="Z51" s="14">
        <f t="shared" si="1"/>
        <v>15.680500000000006</v>
      </c>
      <c r="AA51" s="14">
        <f>_XLL.ENTHALPY('P-h chart data '!$A$1,"Pq",AB51,AB$5)</f>
        <v>-5.205945231523585</v>
      </c>
      <c r="AB51" s="14">
        <f t="shared" si="2"/>
        <v>15.680500000000006</v>
      </c>
      <c r="AC51" s="14">
        <f>_XLL.ENTHALPY('P-h chart data '!$A$1,"Pq",AD51,AD$5)</f>
        <v>26.030751881452264</v>
      </c>
      <c r="AD51" s="14">
        <f t="shared" si="3"/>
        <v>15.680500000000006</v>
      </c>
      <c r="AF51" s="14">
        <f>_XLL.ENTHALPY('P-h chart data '!$A$1,"Ps",AG51,AG$6)</f>
        <v>-277.0569208248229</v>
      </c>
      <c r="AG51" s="14">
        <v>36</v>
      </c>
      <c r="AH51" s="14">
        <f>_XLL.ENTHALPY('P-h chart data '!$A$1,"Ps",AI51,AI$6)</f>
        <v>-136.40250000062278</v>
      </c>
      <c r="AI51" s="14">
        <v>36</v>
      </c>
      <c r="AJ51" s="14">
        <f>_XLL.ENTHALPY('P-h chart data '!$A$1,"Ps",AK51,AK$6)</f>
        <v>60.46875154778101</v>
      </c>
      <c r="AK51" s="14">
        <v>36</v>
      </c>
      <c r="AL51" s="14">
        <f>_XLL.ENTHALPY('P-h chart data '!$A$1,"Ps",AM51,AM$6)</f>
        <v>174.48620861871873</v>
      </c>
      <c r="AM51" s="14">
        <v>36</v>
      </c>
    </row>
    <row r="52" spans="1:39" ht="12.75">
      <c r="A52" s="14">
        <f>_XLL.ENTHALPY('P-h chart data '!$A$1,"Pq",B52,0)</f>
        <v>-65.77477187067277</v>
      </c>
      <c r="B52" s="14">
        <f t="shared" si="4"/>
        <v>16.044000000000004</v>
      </c>
      <c r="C52" s="14">
        <f>_XLL.ENTHALPY('P-h chart data '!$A$1,"Pq",D52,1)</f>
        <v>57.82814723961761</v>
      </c>
      <c r="D52" s="14">
        <f t="shared" si="4"/>
        <v>16.044000000000004</v>
      </c>
      <c r="G52" s="14">
        <f>_XLL.ENTHALPY('P-h chart data '!$A$1,"PT",H52,H$6)</f>
        <v>-222.7533869989786</v>
      </c>
      <c r="H52" s="14">
        <v>38</v>
      </c>
      <c r="I52" s="14">
        <f>_XLL.ENTHALPY('P-h chart data '!$A$1,"PT",J52,J$6)</f>
        <v>-159.2107724997157</v>
      </c>
      <c r="J52" s="14">
        <v>38</v>
      </c>
      <c r="K52" s="14">
        <f>_XLL.ENTHALPY('P-h chart data '!$A$1,"PT",L52,L$6)</f>
        <v>-86.77889595261887</v>
      </c>
      <c r="L52" s="14">
        <v>38</v>
      </c>
      <c r="M52" s="14">
        <f>_XLL.ENTHALPY('P-h chart data '!$A$1,"PT",N52,N$6)</f>
        <v>25.906796156525935</v>
      </c>
      <c r="N52" s="14">
        <v>38</v>
      </c>
      <c r="T52" s="14">
        <f>_XLL.ENTHALPY('P-h chart data '!$A$1,"Pv",U52,U$6)</f>
        <v>129.13587835118227</v>
      </c>
      <c r="U52" s="14">
        <v>22</v>
      </c>
      <c r="V52" s="14">
        <f>_XLL.ENTHALPY('P-h chart data '!$A$1,"Pv",W52,W$6)</f>
        <v>23.179602547014</v>
      </c>
      <c r="W52" s="14">
        <v>38</v>
      </c>
      <c r="Y52" s="14">
        <f>_XLL.ENTHALPY('P-h chart data '!$A$1,"Pq",Z52,Z$5)</f>
        <v>-34.87404209310017</v>
      </c>
      <c r="Z52" s="14">
        <f t="shared" si="1"/>
        <v>16.044000000000004</v>
      </c>
      <c r="AA52" s="14">
        <f>_XLL.ENTHALPY('P-h chart data '!$A$1,"Pq",AB52,AB$5)</f>
        <v>-3.9733123155275742</v>
      </c>
      <c r="AB52" s="14">
        <f t="shared" si="2"/>
        <v>16.044000000000004</v>
      </c>
      <c r="AC52" s="14">
        <f>_XLL.ENTHALPY('P-h chart data '!$A$1,"Pq",AD52,AD$5)</f>
        <v>26.92741746204502</v>
      </c>
      <c r="AD52" s="14">
        <f t="shared" si="3"/>
        <v>16.044000000000004</v>
      </c>
      <c r="AF52" s="14">
        <f>_XLL.ENTHALPY('P-h chart data '!$A$1,"Ps",AG52,AG$6)</f>
        <v>-276.92698499081746</v>
      </c>
      <c r="AG52" s="14">
        <v>38</v>
      </c>
      <c r="AH52" s="14">
        <f>_XLL.ENTHALPY('P-h chart data '!$A$1,"Ps",AI52,AI$6)</f>
        <v>-136.24286583401476</v>
      </c>
      <c r="AI52" s="14">
        <v>38</v>
      </c>
      <c r="AJ52" s="14">
        <f>_XLL.ENTHALPY('P-h chart data '!$A$1,"Ps",AK52,AK$6)</f>
        <v>61.02980330414118</v>
      </c>
      <c r="AK52" s="14">
        <v>38</v>
      </c>
      <c r="AL52" s="14">
        <f>_XLL.ENTHALPY('P-h chart data '!$A$1,"Ps",AM52,AM$6)</f>
        <v>175.76414999451242</v>
      </c>
      <c r="AM52" s="14">
        <v>38</v>
      </c>
    </row>
    <row r="53" spans="1:39" ht="12.75">
      <c r="A53" s="14">
        <f>_XLL.ENTHALPY('P-h chart data '!$A$1,"Pq",B53,0)</f>
        <v>-63.88978071214616</v>
      </c>
      <c r="B53" s="14">
        <f t="shared" si="4"/>
        <v>16.407500000000002</v>
      </c>
      <c r="C53" s="14">
        <f>_XLL.ENTHALPY('P-h chart data '!$A$1,"Pq",D53,1)</f>
        <v>58.3687147450773</v>
      </c>
      <c r="D53" s="14">
        <f t="shared" si="4"/>
        <v>16.407500000000002</v>
      </c>
      <c r="G53" s="14">
        <f>_XLL.ENTHALPY('P-h chart data '!$A$1,"PT",H53,H$6)</f>
        <v>-222.67466141849647</v>
      </c>
      <c r="H53" s="14">
        <v>40</v>
      </c>
      <c r="I53" s="14">
        <f>_XLL.ENTHALPY('P-h chart data '!$A$1,"PT",J53,J$6)</f>
        <v>-159.1777509622284</v>
      </c>
      <c r="J53" s="14">
        <v>40</v>
      </c>
      <c r="K53" s="14">
        <f>_XLL.ENTHALPY('P-h chart data '!$A$1,"PT",L53,L$6)</f>
        <v>-86.89870362006874</v>
      </c>
      <c r="L53" s="14">
        <v>40</v>
      </c>
      <c r="M53" s="14">
        <f>_XLL.ENTHALPY('P-h chart data '!$A$1,"PT",N53,N$6)</f>
        <v>20.649095211592208</v>
      </c>
      <c r="N53" s="14">
        <v>40</v>
      </c>
      <c r="T53" s="14">
        <f>_XLL.ENTHALPY('P-h chart data '!$A$1,"Pv",U53,U$6)</f>
        <v>136.22384302398757</v>
      </c>
      <c r="U53" s="14">
        <v>22.5</v>
      </c>
      <c r="V53" s="14">
        <f>_XLL.ENTHALPY('P-h chart data '!$A$1,"Pv",W53,W$6)</f>
        <v>25.43192853841892</v>
      </c>
      <c r="W53" s="14">
        <v>40</v>
      </c>
      <c r="Y53" s="14">
        <f>_XLL.ENTHALPY('P-h chart data '!$A$1,"Pq",Z53,Z$5)</f>
        <v>-33.3251568478403</v>
      </c>
      <c r="Z53" s="14">
        <f t="shared" si="1"/>
        <v>16.407500000000002</v>
      </c>
      <c r="AA53" s="14">
        <f>_XLL.ENTHALPY('P-h chart data '!$A$1,"Pq",AB53,AB$5)</f>
        <v>-2.7605329835344308</v>
      </c>
      <c r="AB53" s="14">
        <f t="shared" si="2"/>
        <v>16.407500000000002</v>
      </c>
      <c r="AC53" s="14">
        <f>_XLL.ENTHALPY('P-h chart data '!$A$1,"Pq",AD53,AD$5)</f>
        <v>27.804090880771433</v>
      </c>
      <c r="AD53" s="14">
        <f t="shared" si="3"/>
        <v>16.407500000000002</v>
      </c>
      <c r="AF53" s="14">
        <f>_XLL.ENTHALPY('P-h chart data '!$A$1,"Ps",AG53,AG$6)</f>
        <v>-276.7970706679619</v>
      </c>
      <c r="AG53" s="14">
        <v>40</v>
      </c>
      <c r="AH53" s="14">
        <f>_XLL.ENTHALPY('P-h chart data '!$A$1,"Ps",AI53,AI$6)</f>
        <v>-136.08338196619317</v>
      </c>
      <c r="AI53" s="14">
        <v>40</v>
      </c>
      <c r="AJ53" s="14">
        <f>_XLL.ENTHALPY('P-h chart data '!$A$1,"Ps",AK53,AK$6)</f>
        <v>61.55384912853785</v>
      </c>
      <c r="AK53" s="14">
        <v>40</v>
      </c>
    </row>
    <row r="54" spans="1:38" ht="12.75">
      <c r="A54" s="14">
        <f>_XLL.ENTHALPY('P-h chart data '!$A$1,"Pq",B54,0)</f>
        <v>-62.02334642541261</v>
      </c>
      <c r="B54" s="14">
        <f t="shared" si="4"/>
        <v>16.771</v>
      </c>
      <c r="C54" s="14">
        <f>_XLL.ENTHALPY('P-h chart data '!$A$1,"Pq",D54,1)</f>
        <v>58.88962581633024</v>
      </c>
      <c r="D54" s="14">
        <f t="shared" si="4"/>
        <v>16.771</v>
      </c>
      <c r="G54" s="14">
        <f>_XLL.ENTHALPY('P-h chart data '!$A$1,"PT",H54,H$6)</f>
        <v>-222.59573757292378</v>
      </c>
      <c r="H54" s="14">
        <v>42</v>
      </c>
      <c r="I54" s="14">
        <f>_XLL.ENTHALPY('P-h chart data '!$A$1,"PT",J54,J$6)</f>
        <v>-159.14394326686656</v>
      </c>
      <c r="J54" s="14">
        <v>42</v>
      </c>
      <c r="K54" s="14">
        <f>_XLL.ENTHALPY('P-h chart data '!$A$1,"PT",L54,L$6)</f>
        <v>-87.01335685723109</v>
      </c>
      <c r="L54" s="14">
        <v>42</v>
      </c>
      <c r="M54" s="14">
        <f>_XLL.ENTHALPY('P-h chart data '!$A$1,"PT",N54,N$6)</f>
        <v>17.35128698363006</v>
      </c>
      <c r="N54" s="14">
        <v>42</v>
      </c>
      <c r="T54" s="14">
        <f>_XLL.ENTHALPY('P-h chart data '!$A$1,"Pv",U54,U$6)</f>
        <v>143.38526187617228</v>
      </c>
      <c r="U54" s="14">
        <v>23</v>
      </c>
      <c r="V54" s="14">
        <f>_XLL.ENTHALPY('P-h chart data '!$A$1,"Pv",W54,W$6)</f>
        <v>27.844704428703952</v>
      </c>
      <c r="W54" s="14">
        <v>42</v>
      </c>
      <c r="Y54" s="14">
        <f>_XLL.ENTHALPY('P-h chart data '!$A$1,"Pq",Z54,Z$5)</f>
        <v>-31.795103364976907</v>
      </c>
      <c r="Z54" s="14">
        <f t="shared" si="1"/>
        <v>16.771</v>
      </c>
      <c r="AA54" s="14">
        <f>_XLL.ENTHALPY('P-h chart data '!$A$1,"Pq",AB54,AB$5)</f>
        <v>-1.5668603045411869</v>
      </c>
      <c r="AB54" s="14">
        <f t="shared" si="2"/>
        <v>16.771</v>
      </c>
      <c r="AC54" s="14">
        <f>_XLL.ENTHALPY('P-h chart data '!$A$1,"Pq",AD54,AD$5)</f>
        <v>28.66138275589453</v>
      </c>
      <c r="AD54" s="14">
        <f t="shared" si="3"/>
        <v>16.771</v>
      </c>
      <c r="AF54" s="14">
        <f>_XLL.ENTHALPY('P-h chart data '!$A$1,"Ps",AG54,AG$6)</f>
        <v>-276.6671777886547</v>
      </c>
      <c r="AG54" s="14">
        <v>42</v>
      </c>
      <c r="AH54" s="14">
        <f>_XLL.ENTHALPY('P-h chart data '!$A$1,"Ps",AI54,AI$6)</f>
        <v>-135.92404698567606</v>
      </c>
      <c r="AI54" s="14">
        <v>42</v>
      </c>
      <c r="AJ54" s="14">
        <f>_XLL.ENTHALPY('P-h chart data '!$A$1,"Ps",AK54,AK$6)</f>
        <v>62.04783888266748</v>
      </c>
      <c r="AK54" s="14">
        <v>42</v>
      </c>
    </row>
    <row r="55" spans="1:38" ht="12.75">
      <c r="A55" s="14">
        <f>_XLL.ENTHALPY('P-h chart data '!$A$1,"Pq",B55,0)</f>
        <v>-60.174496531960465</v>
      </c>
      <c r="B55" s="14">
        <f t="shared" si="4"/>
        <v>17.1345</v>
      </c>
      <c r="C55" s="14">
        <f>_XLL.ENTHALPY('P-h chart data '!$A$1,"Pq",D55,1)</f>
        <v>59.39131406449843</v>
      </c>
      <c r="D55" s="14">
        <f t="shared" si="4"/>
        <v>17.1345</v>
      </c>
      <c r="G55" s="14">
        <f>_XLL.ENTHALPY('P-h chart data '!$A$1,"PT",H55,H$6)</f>
        <v>-222.51661750179753</v>
      </c>
      <c r="H55" s="14">
        <v>44</v>
      </c>
      <c r="I55" s="14">
        <f>_XLL.ENTHALPY('P-h chart data '!$A$1,"PT",J55,J$6)</f>
        <v>-159.1093639122738</v>
      </c>
      <c r="J55" s="14">
        <v>44</v>
      </c>
      <c r="K55" s="14">
        <f>_XLL.ENTHALPY('P-h chart data '!$A$1,"PT",L55,L$6)</f>
        <v>-87.12308207672348</v>
      </c>
      <c r="L55" s="14">
        <v>44</v>
      </c>
      <c r="M55" s="14">
        <f>_XLL.ENTHALPY('P-h chart data '!$A$1,"PT",N55,N$6)</f>
        <v>14.895969781089121</v>
      </c>
      <c r="N55" s="14">
        <v>44</v>
      </c>
      <c r="T55" s="14">
        <f>_XLL.ENTHALPY('P-h chart data '!$A$1,"Pv",U55,U$6)</f>
        <v>150.61987364533613</v>
      </c>
      <c r="U55" s="14">
        <v>23.5</v>
      </c>
      <c r="V55" s="14">
        <f>_XLL.ENTHALPY('P-h chart data '!$A$1,"Pv",W55,W$6)</f>
        <v>30.266551848889563</v>
      </c>
      <c r="W55" s="14">
        <v>44</v>
      </c>
      <c r="Y55" s="14">
        <f>_XLL.ENTHALPY('P-h chart data '!$A$1,"Pq",Z55,Z$5)</f>
        <v>-30.283043882845746</v>
      </c>
      <c r="Z55" s="14">
        <f t="shared" si="1"/>
        <v>17.1345</v>
      </c>
      <c r="AA55" s="14">
        <f>_XLL.ENTHALPY('P-h chart data '!$A$1,"Pq",AB55,AB$5)</f>
        <v>-0.39159123373101984</v>
      </c>
      <c r="AB55" s="14">
        <f t="shared" si="2"/>
        <v>17.1345</v>
      </c>
      <c r="AC55" s="14">
        <f>_XLL.ENTHALPY('P-h chart data '!$A$1,"Pq",AD55,AD$5)</f>
        <v>29.499861415383705</v>
      </c>
      <c r="AD55" s="14">
        <f t="shared" si="3"/>
        <v>17.1345</v>
      </c>
      <c r="AF55" s="14">
        <f>_XLL.ENTHALPY('P-h chart data '!$A$1,"Ps",AG55,AG$6)</f>
        <v>-276.5373062856577</v>
      </c>
      <c r="AG55" s="14">
        <v>44</v>
      </c>
      <c r="AH55" s="14">
        <f>_XLL.ENTHALPY('P-h chart data '!$A$1,"Ps",AI55,AI$6)</f>
        <v>-135.76485950513904</v>
      </c>
      <c r="AI55" s="14">
        <v>44</v>
      </c>
      <c r="AJ55" s="14">
        <f>_XLL.ENTHALPY('P-h chart data '!$A$1,"Ps",AK55,AK$6)</f>
        <v>62.51709453038353</v>
      </c>
      <c r="AK55" s="14">
        <v>44</v>
      </c>
    </row>
    <row r="56" spans="1:38" ht="12.75">
      <c r="A56" s="14">
        <f>_XLL.ENTHALPY('P-h chart data '!$A$1,"Pq",B56,0)</f>
        <v>-58.34230109713384</v>
      </c>
      <c r="B56" s="14">
        <f t="shared" si="4"/>
        <v>17.497999999999998</v>
      </c>
      <c r="C56" s="14">
        <f>_XLL.ENTHALPY('P-h chart data '!$A$1,"Pq",D56,1)</f>
        <v>59.87417478662066</v>
      </c>
      <c r="D56" s="14">
        <f t="shared" si="4"/>
        <v>17.497999999999998</v>
      </c>
      <c r="G56" s="14">
        <f>_XLL.ENTHALPY('P-h chart data '!$A$1,"PT",H56,H$6)</f>
        <v>-222.437303213409</v>
      </c>
      <c r="H56" s="14">
        <v>46</v>
      </c>
      <c r="I56" s="14">
        <f>_XLL.ENTHALPY('P-h chart data '!$A$1,"PT",J56,J$6)</f>
        <v>-159.074026992669</v>
      </c>
      <c r="J56" s="14">
        <v>46</v>
      </c>
      <c r="K56" s="14">
        <f>_XLL.ENTHALPY('P-h chart data '!$A$1,"PT",L56,L$6)</f>
        <v>-87.22809057014692</v>
      </c>
      <c r="L56" s="14">
        <v>46</v>
      </c>
      <c r="M56" s="14">
        <f>_XLL.ENTHALPY('P-h chart data '!$A$1,"PT",N56,N$6)</f>
        <v>12.925719138461814</v>
      </c>
      <c r="N56" s="14">
        <v>46</v>
      </c>
      <c r="V56" s="14">
        <f>_XLL.ENTHALPY('P-h chart data '!$A$1,"Pv",W56,W$6)</f>
        <v>32.69748317355911</v>
      </c>
      <c r="W56" s="14">
        <v>46</v>
      </c>
      <c r="Y56" s="14">
        <f>_XLL.ENTHALPY('P-h chart data '!$A$1,"Pq",Z56,Z$5)</f>
        <v>-28.788182126195217</v>
      </c>
      <c r="Z56" s="14">
        <f t="shared" si="1"/>
        <v>17.497999999999998</v>
      </c>
      <c r="AA56" s="14">
        <f>_XLL.ENTHALPY('P-h chart data '!$A$1,"Pq",AB56,AB$5)</f>
        <v>0.7659368447434041</v>
      </c>
      <c r="AB56" s="14">
        <f t="shared" si="2"/>
        <v>17.497999999999998</v>
      </c>
      <c r="AC56" s="14">
        <f>_XLL.ENTHALPY('P-h chart data '!$A$1,"Pq",AD56,AD$5)</f>
        <v>30.320055815682025</v>
      </c>
      <c r="AD56" s="14">
        <f t="shared" si="3"/>
        <v>17.497999999999998</v>
      </c>
      <c r="AF56" s="14">
        <f>_XLL.ENTHALPY('P-h chart data '!$A$1,"Ps",AG56,AG$6)</f>
        <v>-276.4074560920933</v>
      </c>
      <c r="AG56" s="14">
        <v>46</v>
      </c>
      <c r="AH56" s="14">
        <f>_XLL.ENTHALPY('P-h chart data '!$A$1,"Ps",AI56,AI$6)</f>
        <v>-135.6058181608037</v>
      </c>
      <c r="AI56" s="14">
        <v>46</v>
      </c>
      <c r="AJ56" s="14">
        <f>_XLL.ENTHALPY('P-h chart data '!$A$1,"Ps",AK56,AK$6)</f>
        <v>62.9656976095712</v>
      </c>
      <c r="AK56" s="14">
        <v>46</v>
      </c>
    </row>
    <row r="57" spans="1:38" ht="12.75">
      <c r="A57" s="14">
        <f>_XLL.ENTHALPY('P-h chart data '!$A$1,"Pq",B57,0)</f>
        <v>-56.525868569493674</v>
      </c>
      <c r="B57" s="14">
        <f t="shared" si="4"/>
        <v>17.861499999999996</v>
      </c>
      <c r="C57" s="14">
        <f>_XLL.ENTHALPY('P-h chart data '!$A$1,"Pq",D57,1)</f>
        <v>60.33856704247381</v>
      </c>
      <c r="D57" s="14">
        <f t="shared" si="4"/>
        <v>17.861499999999996</v>
      </c>
      <c r="G57" s="14">
        <f>_XLL.ENTHALPY('P-h chart data '!$A$1,"PT",H57,H$6)</f>
        <v>-222.35779668544558</v>
      </c>
      <c r="H57" s="14">
        <v>48</v>
      </c>
      <c r="I57" s="14">
        <f>_XLL.ENTHALPY('P-h chart data '!$A$1,"PT",J57,J$6)</f>
        <v>-159.03794621302364</v>
      </c>
      <c r="J57" s="14">
        <v>48</v>
      </c>
      <c r="K57" s="14">
        <f>_XLL.ENTHALPY('P-h chart data '!$A$1,"PT",L57,L$6)</f>
        <v>-87.32857985674336</v>
      </c>
      <c r="L57" s="14">
        <v>48</v>
      </c>
      <c r="M57" s="14">
        <f>_XLL.ENTHALPY('P-h chart data '!$A$1,"PT",N57,N$6)</f>
        <v>11.275559010438927</v>
      </c>
      <c r="N57" s="14">
        <v>48</v>
      </c>
      <c r="V57" s="14">
        <f>_XLL.ENTHALPY('P-h chart data '!$A$1,"Pv",W57,W$6)</f>
        <v>35.13751063695638</v>
      </c>
      <c r="W57" s="14">
        <v>48</v>
      </c>
      <c r="Y57" s="14">
        <f>_XLL.ENTHALPY('P-h chart data '!$A$1,"Pq",Z57,Z$5)</f>
        <v>-27.3097596665018</v>
      </c>
      <c r="Z57" s="14">
        <f t="shared" si="1"/>
        <v>17.861499999999996</v>
      </c>
      <c r="AA57" s="14">
        <f>_XLL.ENTHALPY('P-h chart data '!$A$1,"Pq",AB57,AB$5)</f>
        <v>1.9063492364900718</v>
      </c>
      <c r="AB57" s="14">
        <f t="shared" si="2"/>
        <v>17.861499999999996</v>
      </c>
      <c r="AC57" s="14">
        <f>_XLL.ENTHALPY('P-h chart data '!$A$1,"Pq",AD57,AD$5)</f>
        <v>31.12245813948194</v>
      </c>
      <c r="AD57" s="14">
        <f t="shared" si="3"/>
        <v>17.861499999999996</v>
      </c>
      <c r="AF57" s="14">
        <f>_XLL.ENTHALPY('P-h chart data '!$A$1,"Ps",AG57,AG$6)</f>
        <v>-276.27762714144234</v>
      </c>
      <c r="AG57" s="14">
        <v>48</v>
      </c>
      <c r="AH57" s="14">
        <f>_XLL.ENTHALPY('P-h chart data '!$A$1,"Ps",AI57,AI$6)</f>
        <v>-135.44692161184193</v>
      </c>
      <c r="AI57" s="14">
        <v>48</v>
      </c>
      <c r="AJ57" s="14">
        <f>_XLL.ENTHALPY('P-h chart data '!$A$1,"Ps",AK57,AK$6)</f>
        <v>63.39680643459553</v>
      </c>
      <c r="AK57" s="14">
        <v>48</v>
      </c>
    </row>
    <row r="58" spans="1:38" ht="12.75">
      <c r="A58" s="14">
        <f>_XLL.ENTHALPY('P-h chart data '!$A$1,"Pq",B58,0)</f>
        <v>-54.7243419428064</v>
      </c>
      <c r="B58" s="14">
        <f t="shared" si="4"/>
        <v>18.224999999999994</v>
      </c>
      <c r="C58" s="14">
        <f>_XLL.ENTHALPY('P-h chart data '!$A$1,"Pq",D58,1)</f>
        <v>60.78481545573534</v>
      </c>
      <c r="D58" s="14">
        <f t="shared" si="4"/>
        <v>18.224999999999994</v>
      </c>
      <c r="G58" s="14">
        <f>_XLL.ENTHALPY('P-h chart data '!$A$1,"PT",H58,H$6)</f>
        <v>-222.27809986561584</v>
      </c>
      <c r="H58" s="14">
        <v>50</v>
      </c>
      <c r="I58" s="14">
        <f>_XLL.ENTHALPY('P-h chart data '!$A$1,"PT",J58,J$6)</f>
        <v>-159.00113490352354</v>
      </c>
      <c r="J58" s="14">
        <v>50</v>
      </c>
      <c r="K58" s="14">
        <f>_XLL.ENTHALPY('P-h chart data '!$A$1,"PT",L58,L$6)</f>
        <v>-87.4247348826337</v>
      </c>
      <c r="L58" s="14">
        <v>50</v>
      </c>
      <c r="M58" s="14">
        <f>_XLL.ENTHALPY('P-h chart data '!$A$1,"PT",N58,N$6)</f>
        <v>9.854420620043863</v>
      </c>
      <c r="N58" s="14">
        <v>50</v>
      </c>
      <c r="V58" s="14">
        <f>_XLL.ENTHALPY('P-h chart data '!$A$1,"Pv",W58,W$6)</f>
        <v>37.5866463324379</v>
      </c>
      <c r="W58" s="14">
        <v>50</v>
      </c>
      <c r="Y58" s="14">
        <f>_XLL.ENTHALPY('P-h chart data '!$A$1,"Pq",Z58,Z$5)</f>
        <v>-25.84705259317096</v>
      </c>
      <c r="Z58" s="14">
        <f t="shared" si="1"/>
        <v>18.224999999999994</v>
      </c>
      <c r="AA58" s="14">
        <f>_XLL.ENTHALPY('P-h chart data '!$A$1,"Pq",AB58,AB$5)</f>
        <v>3.030236756464472</v>
      </c>
      <c r="AB58" s="14">
        <f t="shared" si="2"/>
        <v>18.224999999999994</v>
      </c>
      <c r="AC58" s="14">
        <f>_XLL.ENTHALPY('P-h chart data '!$A$1,"Pq",AD58,AD$5)</f>
        <v>31.9075261060999</v>
      </c>
      <c r="AD58" s="14">
        <f t="shared" si="3"/>
        <v>18.224999999999994</v>
      </c>
      <c r="AF58" s="14">
        <f>_XLL.ENTHALPY('P-h chart data '!$A$1,"Ps",AG58,AG$6)</f>
        <v>-276.14781936754054</v>
      </c>
      <c r="AG58" s="14">
        <v>50</v>
      </c>
      <c r="AH58" s="14">
        <f>_XLL.ENTHALPY('P-h chart data '!$A$1,"Ps",AI58,AI$6)</f>
        <v>-135.28816853980723</v>
      </c>
      <c r="AI58" s="14">
        <v>50</v>
      </c>
      <c r="AJ58" s="14">
        <f>_XLL.ENTHALPY('P-h chart data '!$A$1,"Ps",AK58,AK$6)</f>
        <v>63.81289608712297</v>
      </c>
      <c r="AK58" s="14">
        <v>50</v>
      </c>
    </row>
    <row r="59" spans="1:38" ht="12.75">
      <c r="A59" s="14">
        <f>_XLL.ENTHALPY('P-h chart data '!$A$1,"Pq",B59,0)</f>
        <v>-52.93689519565858</v>
      </c>
      <c r="B59" s="14">
        <f t="shared" si="4"/>
        <v>18.588499999999993</v>
      </c>
      <c r="C59" s="14">
        <f>_XLL.ENTHALPY('P-h chart data '!$A$1,"Pq",D59,1)</f>
        <v>61.213211762637556</v>
      </c>
      <c r="D59" s="14">
        <f t="shared" si="4"/>
        <v>18.588499999999993</v>
      </c>
      <c r="G59" s="14">
        <f>_XLL.ENTHALPY('P-h chart data '!$A$1,"PT",H59,H$6)</f>
        <v>-222.19821467225918</v>
      </c>
      <c r="H59" s="14">
        <v>52</v>
      </c>
      <c r="I59" s="14">
        <f>_XLL.ENTHALPY('P-h chart data '!$A$1,"PT",J59,J$6)</f>
        <v>-158.9636060333557</v>
      </c>
      <c r="J59" s="14">
        <v>52</v>
      </c>
      <c r="K59" s="14">
        <f>_XLL.ENTHALPY('P-h chart data '!$A$1,"PT",L59,L$6)</f>
        <v>-87.5167290902896</v>
      </c>
      <c r="L59" s="14">
        <v>52</v>
      </c>
      <c r="M59" s="14">
        <f>_XLL.ENTHALPY('P-h chart data '!$A$1,"PT",N59,N$6)</f>
        <v>8.606229503151598</v>
      </c>
      <c r="N59" s="14">
        <v>52</v>
      </c>
      <c r="V59" s="14">
        <f>_XLL.ENTHALPY('P-h chart data '!$A$1,"Pv",W59,W$6)</f>
        <v>40.04490221192354</v>
      </c>
      <c r="W59" s="14">
        <v>52</v>
      </c>
      <c r="Y59" s="14">
        <f>_XLL.ENTHALPY('P-h chart data '!$A$1,"Pq",Z59,Z$5)</f>
        <v>-24.399368456084545</v>
      </c>
      <c r="Z59" s="14">
        <f t="shared" si="1"/>
        <v>18.588499999999993</v>
      </c>
      <c r="AA59" s="14">
        <f>_XLL.ENTHALPY('P-h chart data '!$A$1,"Pq",AB59,AB$5)</f>
        <v>4.138158283489488</v>
      </c>
      <c r="AB59" s="14">
        <f t="shared" si="2"/>
        <v>18.588499999999993</v>
      </c>
      <c r="AC59" s="14">
        <f>_XLL.ENTHALPY('P-h chart data '!$A$1,"Pq",AD59,AD$5)</f>
        <v>32.67568502306352</v>
      </c>
      <c r="AD59" s="14">
        <f t="shared" si="3"/>
        <v>18.588499999999993</v>
      </c>
      <c r="AF59" s="14">
        <f>_XLL.ENTHALPY('P-h chart data '!$A$1,"Ps",AG59,AG$6)</f>
        <v>-276.0180327045761</v>
      </c>
      <c r="AG59" s="14">
        <v>52</v>
      </c>
      <c r="AH59" s="14">
        <f>_XLL.ENTHALPY('P-h chart data '!$A$1,"Ps",AI59,AI$6)</f>
        <v>-135.12955764808154</v>
      </c>
      <c r="AI59" s="14">
        <v>52</v>
      </c>
      <c r="AJ59" s="14">
        <f>_XLL.ENTHALPY('P-h chart data '!$A$1,"Ps",AK59,AK$6)</f>
        <v>64.21593369531612</v>
      </c>
      <c r="AK59" s="14">
        <v>52</v>
      </c>
    </row>
    <row r="60" spans="1:38" ht="12.75">
      <c r="A60" s="14">
        <f>_XLL.ENTHALPY('P-h chart data '!$A$1,"Pq",B60,0)</f>
        <v>-51.16272996851898</v>
      </c>
      <c r="B60" s="14">
        <f t="shared" si="4"/>
        <v>18.95199999999999</v>
      </c>
      <c r="C60" s="14">
        <f>_XLL.ENTHALPY('P-h chart data '!$A$1,"Pq",D60,1)</f>
        <v>61.62401612715564</v>
      </c>
      <c r="D60" s="14">
        <f t="shared" si="4"/>
        <v>18.95199999999999</v>
      </c>
      <c r="G60" s="14">
        <f>_XLL.ENTHALPY('P-h chart data '!$A$1,"PT",H60,H$6)</f>
        <v>-222.11814299493875</v>
      </c>
      <c r="H60" s="14">
        <v>54</v>
      </c>
      <c r="I60" s="14">
        <f>_XLL.ENTHALPY('P-h chart data '!$A$1,"PT",J60,J$6)</f>
        <v>-158.92537222385815</v>
      </c>
      <c r="J60" s="14">
        <v>54</v>
      </c>
      <c r="K60" s="14">
        <f>_XLL.ENTHALPY('P-h chart data '!$A$1,"PT",L60,L$6)</f>
        <v>-87.60472537491253</v>
      </c>
      <c r="L60" s="14">
        <v>54</v>
      </c>
      <c r="M60" s="14">
        <f>_XLL.ENTHALPY('P-h chart data '!$A$1,"PT",N60,N$6)</f>
        <v>7.493792159204034</v>
      </c>
      <c r="N60" s="14">
        <v>54</v>
      </c>
      <c r="V60" s="14">
        <f>_XLL.ENTHALPY('P-h chart data '!$A$1,"Pv",W60,W$6)</f>
        <v>42.512290085352916</v>
      </c>
      <c r="W60" s="14">
        <v>54</v>
      </c>
      <c r="Y60" s="14">
        <f>_XLL.ENTHALPY('P-h chart data '!$A$1,"Pq",Z60,Z$5)</f>
        <v>-22.96604344460032</v>
      </c>
      <c r="Z60" s="14">
        <f t="shared" si="1"/>
        <v>18.95199999999999</v>
      </c>
      <c r="AA60" s="14">
        <f>_XLL.ENTHALPY('P-h chart data '!$A$1,"Pq",AB60,AB$5)</f>
        <v>5.230643079318332</v>
      </c>
      <c r="AB60" s="14">
        <f t="shared" si="2"/>
        <v>18.95199999999999</v>
      </c>
      <c r="AC60" s="14">
        <f>_XLL.ENTHALPY('P-h chart data '!$A$1,"Pq",AD60,AD$5)</f>
        <v>33.427329603236984</v>
      </c>
      <c r="AD60" s="14">
        <f t="shared" si="3"/>
        <v>18.95199999999999</v>
      </c>
      <c r="AF60" s="14">
        <f>_XLL.ENTHALPY('P-h chart data '!$A$1,"Ps",AG60,AG$6)</f>
        <v>-275.88826708708694</v>
      </c>
      <c r="AG60" s="14">
        <v>54</v>
      </c>
      <c r="AH60" s="14">
        <f>_XLL.ENTHALPY('P-h chart data '!$A$1,"Ps",AI60,AI$6)</f>
        <v>-134.9710876613362</v>
      </c>
      <c r="AI60" s="14">
        <v>54</v>
      </c>
      <c r="AJ60" s="14">
        <f>_XLL.ENTHALPY('P-h chart data '!$A$1,"Ps",AK60,AK$6)</f>
        <v>64.6075049401016</v>
      </c>
      <c r="AK60" s="14">
        <v>54</v>
      </c>
    </row>
    <row r="61" spans="1:38" ht="12.75">
      <c r="A61" s="14">
        <f>_XLL.ENTHALPY('P-h chart data '!$A$1,"Pq",B61,0)</f>
        <v>-49.401072442019014</v>
      </c>
      <c r="B61" s="14">
        <f t="shared" si="4"/>
        <v>19.31549999999999</v>
      </c>
      <c r="C61" s="14">
        <f>_XLL.ENTHALPY('P-h chart data '!$A$1,"Pq",D61,1)</f>
        <v>62.01745823809073</v>
      </c>
      <c r="D61" s="14">
        <f t="shared" si="4"/>
        <v>19.31549999999999</v>
      </c>
      <c r="G61" s="14">
        <f>_XLL.ENTHALPY('P-h chart data '!$A$1,"PT",H61,H$6)</f>
        <v>-222.03788669502072</v>
      </c>
      <c r="H61" s="14">
        <v>56</v>
      </c>
      <c r="I61" s="14">
        <f>_XLL.ENTHALPY('P-h chart data '!$A$1,"PT",J61,J$6)</f>
        <v>-158.88644576106907</v>
      </c>
      <c r="J61" s="14">
        <v>56</v>
      </c>
      <c r="K61" s="14">
        <f>_XLL.ENTHALPY('P-h chart data '!$A$1,"PT",L61,L$6)</f>
        <v>-87.68887694192959</v>
      </c>
      <c r="L61" s="14">
        <v>56</v>
      </c>
      <c r="M61" s="14">
        <f>_XLL.ENTHALPY('P-h chart data '!$A$1,"PT",N61,N$6)</f>
        <v>6.491065506388056</v>
      </c>
      <c r="N61" s="14">
        <v>56</v>
      </c>
      <c r="V61" s="14">
        <f>_XLL.ENTHALPY('P-h chart data '!$A$1,"Pv",W61,W$6)</f>
        <v>44.988821620140605</v>
      </c>
      <c r="W61" s="14">
        <v>56</v>
      </c>
      <c r="Y61" s="14">
        <f>_XLL.ENTHALPY('P-h chart data '!$A$1,"Pq",Z61,Z$5)</f>
        <v>-21.546439771991583</v>
      </c>
      <c r="Z61" s="14">
        <f t="shared" si="1"/>
        <v>19.31549999999999</v>
      </c>
      <c r="AA61" s="14">
        <f>_XLL.ENTHALPY('P-h chart data '!$A$1,"Pq",AB61,AB$5)</f>
        <v>6.308192898035858</v>
      </c>
      <c r="AB61" s="14">
        <f t="shared" si="2"/>
        <v>19.31549999999999</v>
      </c>
      <c r="AC61" s="14">
        <f>_XLL.ENTHALPY('P-h chart data '!$A$1,"Pq",AD61,AD$5)</f>
        <v>34.1628255680633</v>
      </c>
      <c r="AD61" s="14">
        <f t="shared" si="3"/>
        <v>19.31549999999999</v>
      </c>
      <c r="AF61" s="14">
        <f>_XLL.ENTHALPY('P-h chart data '!$A$1,"Ps",AG61,AG$6)</f>
        <v>-275.75852244995787</v>
      </c>
      <c r="AG61" s="14">
        <v>56</v>
      </c>
      <c r="AH61" s="14">
        <f>_XLL.ENTHALPY('P-h chart data '!$A$1,"Ps",AI61,AI$6)</f>
        <v>-134.8127573250181</v>
      </c>
      <c r="AI61" s="14">
        <v>56</v>
      </c>
      <c r="AJ61" s="14">
        <f>_XLL.ENTHALPY('P-h chart data '!$A$1,"Ps",AK61,AK$6)</f>
        <v>64.98890543237866</v>
      </c>
      <c r="AK61" s="14">
        <v>56</v>
      </c>
    </row>
    <row r="62" spans="1:38" ht="12.75">
      <c r="A62" s="14">
        <f>_XLL.ENTHALPY('P-h chart data '!$A$1,"Pq",B62,0)</f>
        <v>-47.65117038339972</v>
      </c>
      <c r="B62" s="14">
        <f t="shared" si="4"/>
        <v>19.678999999999988</v>
      </c>
      <c r="C62" s="14">
        <f>_XLL.ENTHALPY('P-h chart data '!$A$1,"Pq",D62,1)</f>
        <v>62.39373820007665</v>
      </c>
      <c r="D62" s="14">
        <f t="shared" si="4"/>
        <v>19.678999999999988</v>
      </c>
      <c r="G62" s="14">
        <f>_XLL.ENTHALPY('P-h chart data '!$A$1,"PT",H62,H$6)</f>
        <v>-221.95744760623762</v>
      </c>
      <c r="H62" s="14">
        <v>58</v>
      </c>
      <c r="I62" s="14">
        <f>_XLL.ENTHALPY('P-h chart data '!$A$1,"PT",J62,J$6)</f>
        <v>-158.846838607706</v>
      </c>
      <c r="J62" s="14">
        <v>58</v>
      </c>
      <c r="K62" s="14">
        <f>_XLL.ENTHALPY('P-h chart data '!$A$1,"PT",L62,L$6)</f>
        <v>-87.76932807775654</v>
      </c>
      <c r="L62" s="14">
        <v>58</v>
      </c>
      <c r="M62" s="14">
        <f>_XLL.ENTHALPY('P-h chart data '!$A$1,"PT",N62,N$6)</f>
        <v>5.579045110446078</v>
      </c>
      <c r="N62" s="14">
        <v>58</v>
      </c>
      <c r="V62" s="14">
        <f>_XLL.ENTHALPY('P-h chart data '!$A$1,"Pv",W62,W$6)</f>
        <v>47.474508340633975</v>
      </c>
      <c r="W62" s="14">
        <v>58</v>
      </c>
      <c r="Y62" s="14">
        <f>_XLL.ENTHALPY('P-h chart data '!$A$1,"Pq",Z62,Z$5)</f>
        <v>-20.13994323753063</v>
      </c>
      <c r="Z62" s="14">
        <f t="shared" si="1"/>
        <v>19.678999999999988</v>
      </c>
      <c r="AA62" s="14">
        <f>_XLL.ENTHALPY('P-h chart data '!$A$1,"Pq",AB62,AB$5)</f>
        <v>7.3712839083384605</v>
      </c>
      <c r="AB62" s="14">
        <f t="shared" si="2"/>
        <v>19.678999999999988</v>
      </c>
      <c r="AC62" s="14">
        <f>_XLL.ENTHALPY('P-h chart data '!$A$1,"Pq",AD62,AD$5)</f>
        <v>34.88251105420755</v>
      </c>
      <c r="AD62" s="14">
        <f t="shared" si="3"/>
        <v>19.678999999999988</v>
      </c>
      <c r="AF62" s="14">
        <f>_XLL.ENTHALPY('P-h chart data '!$A$1,"Ps",AG62,AG$6)</f>
        <v>-275.628798728418</v>
      </c>
      <c r="AG62" s="14">
        <v>58</v>
      </c>
      <c r="AH62" s="14">
        <f>_XLL.ENTHALPY('P-h chart data '!$A$1,"Ps",AI62,AI$6)</f>
        <v>-134.65456540484848</v>
      </c>
      <c r="AI62" s="14">
        <v>58</v>
      </c>
      <c r="AJ62" s="14">
        <f>_XLL.ENTHALPY('P-h chart data '!$A$1,"Ps",AK62,AK$6)</f>
        <v>65.36120721317074</v>
      </c>
      <c r="AK62" s="14">
        <v>58</v>
      </c>
    </row>
    <row r="63" spans="1:38" ht="12.75">
      <c r="A63" s="14">
        <f>_XLL.ENTHALPY('P-h chart data '!$A$1,"Pq",B63,0)</f>
        <v>-45.91229033058036</v>
      </c>
      <c r="B63" s="14">
        <f t="shared" si="4"/>
        <v>20.042499999999986</v>
      </c>
      <c r="C63" s="14">
        <f>_XLL.ENTHALPY('P-h chart data '!$A$1,"Pq",D63,1)</f>
        <v>62.75302722745492</v>
      </c>
      <c r="D63" s="14">
        <f t="shared" si="4"/>
        <v>20.042499999999986</v>
      </c>
      <c r="G63" s="14">
        <f>_XLL.ENTHALPY('P-h chart data '!$A$1,"PT",H63,H$6)</f>
        <v>-221.87682753523842</v>
      </c>
      <c r="H63" s="14">
        <v>60</v>
      </c>
      <c r="I63" s="14">
        <f>_XLL.ENTHALPY('P-h chart data '!$A$1,"PT",J63,J$6)</f>
        <v>-158.80656241460892</v>
      </c>
      <c r="J63" s="14">
        <v>60</v>
      </c>
      <c r="K63" s="14">
        <f>_XLL.ENTHALPY('P-h chart data '!$A$1,"PT",L63,L$6)</f>
        <v>-87.84621484426057</v>
      </c>
      <c r="L63" s="14">
        <v>60</v>
      </c>
      <c r="M63" s="14">
        <f>_XLL.ENTHALPY('P-h chart data '!$A$1,"PT",N63,N$6)</f>
        <v>4.743403563590567</v>
      </c>
      <c r="N63" s="14">
        <v>60</v>
      </c>
      <c r="V63" s="14">
        <f>_XLL.ENTHALPY('P-h chart data '!$A$1,"Pv",W63,W$6)</f>
        <v>49.969361627572596</v>
      </c>
      <c r="W63" s="14">
        <v>60</v>
      </c>
      <c r="Y63" s="14">
        <f>_XLL.ENTHALPY('P-h chart data '!$A$1,"Pq",Z63,Z$5)</f>
        <v>-18.74596094107154</v>
      </c>
      <c r="Z63" s="14">
        <f t="shared" si="1"/>
        <v>20.042499999999986</v>
      </c>
      <c r="AA63" s="14">
        <f>_XLL.ENTHALPY('P-h chart data '!$A$1,"Pq",AB63,AB$5)</f>
        <v>8.42036844843728</v>
      </c>
      <c r="AB63" s="14">
        <f t="shared" si="2"/>
        <v>20.042499999999986</v>
      </c>
      <c r="AC63" s="14">
        <f>_XLL.ENTHALPY('P-h chart data '!$A$1,"Pq",AD63,AD$5)</f>
        <v>35.5866978379461</v>
      </c>
      <c r="AD63" s="14">
        <f t="shared" si="3"/>
        <v>20.042499999999986</v>
      </c>
      <c r="AF63" s="14">
        <f>_XLL.ENTHALPY('P-h chart data '!$A$1,"Ps",AG63,AG$6)</f>
        <v>-275.49909585803846</v>
      </c>
      <c r="AG63" s="14">
        <v>60</v>
      </c>
      <c r="AH63" s="14">
        <f>_XLL.ENTHALPY('P-h chart data '!$A$1,"Ps",AI63,AI$6)</f>
        <v>-134.49651068633528</v>
      </c>
      <c r="AI63" s="14">
        <v>60</v>
      </c>
      <c r="AJ63" s="14">
        <f>_XLL.ENTHALPY('P-h chart data '!$A$1,"Ps",AK63,AK$6)</f>
        <v>65.72530767887996</v>
      </c>
      <c r="AK63" s="14">
        <v>60</v>
      </c>
    </row>
    <row r="64" spans="1:38" ht="12.75">
      <c r="A64" s="14">
        <f>_XLL.ENTHALPY('P-h chart data '!$A$1,"Pq",B64,0)</f>
        <v>-44.183714885194554</v>
      </c>
      <c r="B64" s="14">
        <f t="shared" si="4"/>
        <v>20.405999999999985</v>
      </c>
      <c r="C64" s="14">
        <f>_XLL.ENTHALPY('P-h chart data '!$A$1,"Pq",D64,1)</f>
        <v>63.09546814704772</v>
      </c>
      <c r="D64" s="14">
        <f t="shared" si="4"/>
        <v>20.405999999999985</v>
      </c>
      <c r="G64" s="14">
        <f>_XLL.ENTHALPY('P-h chart data '!$A$1,"PT",H64,H$6)</f>
        <v>-221.79602826212428</v>
      </c>
      <c r="H64" s="14">
        <v>62</v>
      </c>
      <c r="I64" s="14">
        <f>_XLL.ENTHALPY('P-h chart data '!$A$1,"PT",J64,J$6)</f>
        <v>-158.7656285316735</v>
      </c>
      <c r="J64" s="14">
        <v>62</v>
      </c>
      <c r="K64" s="14">
        <f>_XLL.ENTHALPY('P-h chart data '!$A$1,"PT",L64,L$6)</f>
        <v>-87.91966570590633</v>
      </c>
      <c r="L64" s="14">
        <v>62</v>
      </c>
      <c r="M64" s="14">
        <f>_XLL.ENTHALPY('P-h chart data '!$A$1,"PT",N64,N$6)</f>
        <v>3.9730506853883387</v>
      </c>
      <c r="N64" s="14">
        <v>62</v>
      </c>
      <c r="V64" s="14">
        <f>_XLL.ENTHALPY('P-h chart data '!$A$1,"Pv",W64,W$6)</f>
        <v>52.4733927175481</v>
      </c>
      <c r="W64" s="14">
        <v>62</v>
      </c>
      <c r="Y64" s="14">
        <f>_XLL.ENTHALPY('P-h chart data '!$A$1,"Pq",Z64,Z$5)</f>
        <v>-17.36391912713399</v>
      </c>
      <c r="Z64" s="14">
        <f t="shared" si="1"/>
        <v>20.405999999999985</v>
      </c>
      <c r="AA64" s="14">
        <f>_XLL.ENTHALPY('P-h chart data '!$A$1,"Pq",AB64,AB$5)</f>
        <v>9.45587663092658</v>
      </c>
      <c r="AB64" s="14">
        <f t="shared" si="2"/>
        <v>20.405999999999985</v>
      </c>
      <c r="AC64" s="14">
        <f>_XLL.ENTHALPY('P-h chart data '!$A$1,"Pq",AD64,AD$5)</f>
        <v>36.27567238898715</v>
      </c>
      <c r="AD64" s="14">
        <f t="shared" si="3"/>
        <v>20.405999999999985</v>
      </c>
      <c r="AF64" s="14">
        <f>_XLL.ENTHALPY('P-h chart data '!$A$1,"Ps",AG64,AG$6)</f>
        <v>-275.3694137747284</v>
      </c>
      <c r="AG64" s="14">
        <v>62</v>
      </c>
      <c r="AH64" s="14">
        <f>_XLL.ENTHALPY('P-h chart data '!$A$1,"Ps",AI64,AI$6)</f>
        <v>-134.33859197430775</v>
      </c>
      <c r="AI64" s="14">
        <v>62</v>
      </c>
      <c r="AJ64" s="14">
        <f>_XLL.ENTHALPY('P-h chart data '!$A$1,"Ps",AK64,AK$6)</f>
        <v>66.08196602467368</v>
      </c>
      <c r="AK64" s="14">
        <v>62</v>
      </c>
    </row>
    <row r="65" spans="1:38" ht="12.75">
      <c r="A65" s="14">
        <f>_XLL.ENTHALPY('P-h chart data '!$A$1,"Pq",B65,0)</f>
        <v>-42.464740087261255</v>
      </c>
      <c r="B65" s="14">
        <f t="shared" si="4"/>
        <v>20.769499999999983</v>
      </c>
      <c r="C65" s="14">
        <f>_XLL.ENTHALPY('P-h chart data '!$A$1,"Pq",D65,1)</f>
        <v>63.4211757130409</v>
      </c>
      <c r="D65" s="14">
        <f t="shared" si="4"/>
        <v>20.769499999999983</v>
      </c>
      <c r="G65" s="14">
        <f>_XLL.ENTHALPY('P-h chart data '!$A$1,"PT",H65,H$6)</f>
        <v>-221.71505154097161</v>
      </c>
      <c r="H65" s="14">
        <v>64</v>
      </c>
      <c r="I65" s="14">
        <f>_XLL.ENTHALPY('P-h chart data '!$A$1,"PT",J65,J$6)</f>
        <v>-158.72404801830427</v>
      </c>
      <c r="J65" s="14">
        <v>64</v>
      </c>
      <c r="K65" s="14">
        <f>_XLL.ENTHALPY('P-h chart data '!$A$1,"PT",L65,L$6)</f>
        <v>-87.98980209735014</v>
      </c>
      <c r="L65" s="14">
        <v>64</v>
      </c>
      <c r="M65" s="14">
        <f>_XLL.ENTHALPY('P-h chart data '!$A$1,"PT",N65,N$6)</f>
        <v>3.259212764336541</v>
      </c>
      <c r="N65" s="14">
        <v>64</v>
      </c>
      <c r="V65" s="14">
        <f>_XLL.ENTHALPY('P-h chart data '!$A$1,"Pv",W65,W$6)</f>
        <v>54.98661270246762</v>
      </c>
      <c r="W65" s="14">
        <v>64</v>
      </c>
      <c r="Y65" s="14">
        <f>_XLL.ENTHALPY('P-h chart data '!$A$1,"Pq",Z65,Z$5)</f>
        <v>-15.993261137185721</v>
      </c>
      <c r="Z65" s="14">
        <f t="shared" si="1"/>
        <v>20.769499999999983</v>
      </c>
      <c r="AA65" s="14">
        <f>_XLL.ENTHALPY('P-h chart data '!$A$1,"Pq",AB65,AB$5)</f>
        <v>10.478217812889824</v>
      </c>
      <c r="AB65" s="14">
        <f t="shared" si="2"/>
        <v>20.769499999999983</v>
      </c>
      <c r="AC65" s="14">
        <f>_XLL.ENTHALPY('P-h chart data '!$A$1,"Pq",AD65,AD$5)</f>
        <v>36.94969676296537</v>
      </c>
      <c r="AD65" s="14">
        <f t="shared" si="3"/>
        <v>20.769499999999983</v>
      </c>
      <c r="AF65" s="14">
        <f>_XLL.ENTHALPY('P-h chart data '!$A$1,"Ps",AG65,AG$6)</f>
        <v>-275.2397524147348</v>
      </c>
      <c r="AG65" s="14">
        <v>64</v>
      </c>
      <c r="AH65" s="14">
        <f>_XLL.ENTHALPY('P-h chart data '!$A$1,"Ps",AI65,AI$6)</f>
        <v>-134.18080809245794</v>
      </c>
      <c r="AI65" s="14">
        <v>64</v>
      </c>
      <c r="AJ65" s="14">
        <f>_XLL.ENTHALPY('P-h chart data '!$A$1,"Ps",AK65,AK$6)</f>
        <v>66.43183074063793</v>
      </c>
      <c r="AK65" s="14">
        <v>64</v>
      </c>
    </row>
    <row r="66" spans="1:38" ht="12.75">
      <c r="A66" s="14">
        <f>_XLL.ENTHALPY('P-h chart data '!$A$1,"Pq",B66,0)</f>
        <v>-40.75467284495122</v>
      </c>
      <c r="B66" s="14">
        <f t="shared" si="4"/>
        <v>21.13299999999998</v>
      </c>
      <c r="C66" s="14">
        <f>_XLL.ENTHALPY('P-h chart data '!$A$1,"Pq",D66,1)</f>
        <v>63.73023673437782</v>
      </c>
      <c r="D66" s="14">
        <f t="shared" si="4"/>
        <v>21.13299999999998</v>
      </c>
      <c r="G66" s="14">
        <f>_XLL.ENTHALPY('P-h chart data '!$A$1,"PT",H66,H$6)</f>
        <v>-221.6338991003414</v>
      </c>
      <c r="H66" s="14">
        <v>66</v>
      </c>
      <c r="I66" s="14">
        <f>_XLL.ENTHALPY('P-h chart data '!$A$1,"PT",J66,J$6)</f>
        <v>-158.68183165341037</v>
      </c>
      <c r="J66" s="14">
        <v>66</v>
      </c>
      <c r="K66" s="14">
        <f>_XLL.ENTHALPY('P-h chart data '!$A$1,"PT",L66,L$6)</f>
        <v>-88.05673893821346</v>
      </c>
      <c r="L66" s="14">
        <v>66</v>
      </c>
      <c r="M66" s="14">
        <f>_XLL.ENTHALPY('P-h chart data '!$A$1,"PT",N66,N$6)</f>
        <v>2.5948201940968834</v>
      </c>
      <c r="N66" s="14">
        <v>66</v>
      </c>
      <c r="V66" s="14">
        <f>_XLL.ENTHALPY('P-h chart data '!$A$1,"Pv",W66,W$6)</f>
        <v>57.50903252901651</v>
      </c>
      <c r="W66" s="14">
        <v>66</v>
      </c>
      <c r="Y66" s="14">
        <f>_XLL.ENTHALPY('P-h chart data '!$A$1,"Pq",Z66,Z$5)</f>
        <v>-14.63344545011896</v>
      </c>
      <c r="Z66" s="14">
        <f t="shared" si="1"/>
        <v>21.13299999999998</v>
      </c>
      <c r="AA66" s="14">
        <f>_XLL.ENTHALPY('P-h chart data '!$A$1,"Pq",AB66,AB$5)</f>
        <v>11.487781944713298</v>
      </c>
      <c r="AB66" s="14">
        <f t="shared" si="2"/>
        <v>21.13299999999998</v>
      </c>
      <c r="AC66" s="14">
        <f>_XLL.ENTHALPY('P-h chart data '!$A$1,"Pq",AD66,AD$5)</f>
        <v>37.60900933954555</v>
      </c>
      <c r="AD66" s="14">
        <f t="shared" si="3"/>
        <v>21.13299999999998</v>
      </c>
      <c r="AF66" s="14">
        <f>_XLL.ENTHALPY('P-h chart data '!$A$1,"Ps",AG66,AG$6)</f>
        <v>-275.1101117146377</v>
      </c>
      <c r="AG66" s="14">
        <v>66</v>
      </c>
      <c r="AH66" s="14">
        <f>_XLL.ENTHALPY('P-h chart data '!$A$1,"Ps",AI66,AI$6)</f>
        <v>-134.02315788290366</v>
      </c>
      <c r="AI66" s="14">
        <v>66</v>
      </c>
      <c r="AJ66" s="14">
        <f>_XLL.ENTHALPY('P-h chart data '!$A$1,"Ps",AK66,AK$6)</f>
        <v>66.77546062192452</v>
      </c>
      <c r="AK66" s="14">
        <v>66</v>
      </c>
    </row>
    <row r="67" spans="1:38" ht="12.75">
      <c r="A67" s="14">
        <f>_XLL.ENTHALPY('P-h chart data '!$A$1,"Pq",B67,0)</f>
        <v>-39.05282839315436</v>
      </c>
      <c r="B67" s="14">
        <f t="shared" si="4"/>
        <v>21.49649999999998</v>
      </c>
      <c r="C67" s="14">
        <f>_XLL.ENTHALPY('P-h chart data '!$A$1,"Pq",D67,1)</f>
        <v>64.02271001221492</v>
      </c>
      <c r="D67" s="14">
        <f t="shared" si="4"/>
        <v>21.49649999999998</v>
      </c>
      <c r="G67" s="14">
        <f>_XLL.ENTHALPY('P-h chart data '!$A$1,"PT",H67,H$6)</f>
        <v>-221.55257264377676</v>
      </c>
      <c r="H67" s="14">
        <v>68</v>
      </c>
      <c r="I67" s="14">
        <f>_XLL.ENTHALPY('P-h chart data '!$A$1,"PT",J67,J$6)</f>
        <v>-158.63898994497032</v>
      </c>
      <c r="J67" s="14">
        <v>68</v>
      </c>
      <c r="K67" s="14">
        <f>_XLL.ENTHALPY('P-h chart data '!$A$1,"PT",L67,L$6)</f>
        <v>-88.12058510088832</v>
      </c>
      <c r="L67" s="14">
        <v>68</v>
      </c>
      <c r="M67" s="14">
        <f>_XLL.ENTHALPY('P-h chart data '!$A$1,"PT",N67,N$6)</f>
        <v>1.9740866508145103</v>
      </c>
      <c r="N67" s="14">
        <v>68</v>
      </c>
      <c r="V67" s="14">
        <f>_XLL.ENTHALPY('P-h chart data '!$A$1,"Pv",W67,W$6)</f>
        <v>60.040662998124326</v>
      </c>
      <c r="W67" s="14">
        <v>68</v>
      </c>
      <c r="Y67" s="14">
        <f>_XLL.ENTHALPY('P-h chart data '!$A$1,"Pq",Z67,Z$5)</f>
        <v>-13.283943791812039</v>
      </c>
      <c r="Z67" s="14">
        <f t="shared" si="1"/>
        <v>21.49649999999998</v>
      </c>
      <c r="AA67" s="14">
        <f>_XLL.ENTHALPY('P-h chart data '!$A$1,"Pq",AB67,AB$5)</f>
        <v>12.48494080953028</v>
      </c>
      <c r="AB67" s="14">
        <f t="shared" si="2"/>
        <v>21.49649999999998</v>
      </c>
      <c r="AC67" s="14">
        <f>_XLL.ENTHALPY('P-h chart data '!$A$1,"Pq",AD67,AD$5)</f>
        <v>38.253825410872594</v>
      </c>
      <c r="AD67" s="14">
        <f t="shared" si="3"/>
        <v>21.49649999999998</v>
      </c>
      <c r="AF67" s="14">
        <f>_XLL.ENTHALPY('P-h chart data '!$A$1,"Ps",AG67,AG$6)</f>
        <v>-274.9804916113482</v>
      </c>
      <c r="AG67" s="14">
        <v>68</v>
      </c>
      <c r="AH67" s="14">
        <f>_XLL.ENTHALPY('P-h chart data '!$A$1,"Ps",AI67,AI$6)</f>
        <v>-133.8656402057583</v>
      </c>
      <c r="AI67" s="14">
        <v>68</v>
      </c>
      <c r="AJ67" s="14">
        <f>_XLL.ENTHALPY('P-h chart data '!$A$1,"Ps",AK67,AK$6)</f>
        <v>67.11334102017936</v>
      </c>
      <c r="AK67" s="14">
        <v>68</v>
      </c>
    </row>
    <row r="68" spans="1:38" ht="12.75">
      <c r="A68" s="14">
        <f>_XLL.ENTHALPY('P-h chart data '!$A$1,"Pq",B68,0)</f>
        <v>-37.35852775426306</v>
      </c>
      <c r="B68" s="14">
        <f t="shared" si="4"/>
        <v>21.859999999999978</v>
      </c>
      <c r="C68" s="14">
        <f>_XLL.ENTHALPY('P-h chart data '!$A$1,"Pq",D68,1)</f>
        <v>64.29862608199191</v>
      </c>
      <c r="D68" s="14">
        <f t="shared" si="4"/>
        <v>21.859999999999978</v>
      </c>
      <c r="G68" s="14">
        <f>_XLL.ENTHALPY('P-h chart data '!$A$1,"PT",H68,H$6)</f>
        <v>-221.4710738502875</v>
      </c>
      <c r="H68" s="14">
        <v>70</v>
      </c>
      <c r="I68" s="14">
        <f>_XLL.ENTHALPY('P-h chart data '!$A$1,"PT",J68,J$6)</f>
        <v>-158.59553313918724</v>
      </c>
      <c r="J68" s="14">
        <v>70</v>
      </c>
      <c r="K68" s="14">
        <f>_XLL.ENTHALPY('P-h chart data '!$A$1,"PT",L68,L$6)</f>
        <v>-88.18144383647957</v>
      </c>
      <c r="L68" s="14">
        <v>70</v>
      </c>
      <c r="M68" s="14">
        <f>_XLL.ENTHALPY('P-h chart data '!$A$1,"PT",N68,N$6)</f>
        <v>1.392211745185994</v>
      </c>
      <c r="N68" s="14">
        <v>70</v>
      </c>
      <c r="V68" s="14">
        <f>_XLL.ENTHALPY('P-h chart data '!$A$1,"Pv",W68,W$6)</f>
        <v>62.581514764432136</v>
      </c>
      <c r="W68" s="14">
        <v>70</v>
      </c>
      <c r="Y68" s="14">
        <f>_XLL.ENTHALPY('P-h chart data '!$A$1,"Pq",Z68,Z$5)</f>
        <v>-11.944239295199313</v>
      </c>
      <c r="Z68" s="14">
        <f t="shared" si="1"/>
        <v>21.859999999999978</v>
      </c>
      <c r="AA68" s="14">
        <f>_XLL.ENTHALPY('P-h chart data '!$A$1,"Pq",AB68,AB$5)</f>
        <v>13.470049163864429</v>
      </c>
      <c r="AB68" s="14">
        <f t="shared" si="2"/>
        <v>21.859999999999978</v>
      </c>
      <c r="AC68" s="14">
        <f>_XLL.ENTHALPY('P-h chart data '!$A$1,"Pq",AD68,AD$5)</f>
        <v>38.884337622928165</v>
      </c>
      <c r="AD68" s="14">
        <f t="shared" si="3"/>
        <v>21.859999999999978</v>
      </c>
      <c r="AF68" s="14">
        <f>_XLL.ENTHALPY('P-h chart data '!$A$1,"Ps",AG68,AG$6)</f>
        <v>-274.8508920421068</v>
      </c>
      <c r="AG68" s="14">
        <v>70</v>
      </c>
      <c r="AH68" s="14">
        <f>_XLL.ENTHALPY('P-h chart data '!$A$1,"Ps",AI68,AI$6)</f>
        <v>-133.7082539387213</v>
      </c>
      <c r="AI68" s="14">
        <v>70</v>
      </c>
      <c r="AJ68" s="14">
        <f>_XLL.ENTHALPY('P-h chart data '!$A$1,"Ps",AK68,AK$6)</f>
        <v>67.44589656076649</v>
      </c>
      <c r="AK68" s="14">
        <v>70</v>
      </c>
    </row>
    <row r="69" spans="1:38" ht="12.75">
      <c r="A69" s="14">
        <f>_XLL.ENTHALPY('P-h chart data '!$A$1,"Pq",B69,0)</f>
        <v>-35.6710951737376</v>
      </c>
      <c r="B69" s="14">
        <f t="shared" si="4"/>
        <v>22.223499999999976</v>
      </c>
      <c r="C69" s="14">
        <f>_XLL.ENTHALPY('P-h chart data '!$A$1,"Pq",D69,1)</f>
        <v>64.55798675144736</v>
      </c>
      <c r="D69" s="14">
        <f t="shared" si="4"/>
        <v>22.223499999999976</v>
      </c>
      <c r="G69" s="14">
        <f>_XLL.ENTHALPY('P-h chart data '!$A$1,"PT",H69,H$6)</f>
        <v>-221.389404374824</v>
      </c>
      <c r="H69" s="14">
        <v>72</v>
      </c>
      <c r="I69" s="14">
        <f>_XLL.ENTHALPY('P-h chart data '!$A$1,"PT",J69,J$6)</f>
        <v>-158.55147122925482</v>
      </c>
      <c r="J69" s="14">
        <v>72</v>
      </c>
      <c r="K69" s="14">
        <f>_XLL.ENTHALPY('P-h chart data '!$A$1,"PT",L69,L$6)</f>
        <v>-88.23941316334624</v>
      </c>
      <c r="L69" s="14">
        <v>72</v>
      </c>
      <c r="M69" s="14">
        <f>_XLL.ENTHALPY('P-h chart data '!$A$1,"PT",N69,N$6)</f>
        <v>0.8451658357252314</v>
      </c>
      <c r="N69" s="14">
        <v>72</v>
      </c>
      <c r="V69" s="14">
        <f>_XLL.ENTHALPY('P-h chart data '!$A$1,"Pv",W69,W$6)</f>
        <v>65.13159833575936</v>
      </c>
      <c r="W69" s="14">
        <v>72</v>
      </c>
      <c r="Y69" s="14">
        <f>_XLL.ENTHALPY('P-h chart data '!$A$1,"Pq",Z69,Z$5)</f>
        <v>-10.613824692441355</v>
      </c>
      <c r="Z69" s="14">
        <f t="shared" si="1"/>
        <v>22.223499999999976</v>
      </c>
      <c r="AA69" s="14">
        <f>_XLL.ENTHALPY('P-h chart data '!$A$1,"Pq",AB69,AB$5)</f>
        <v>14.443445788854884</v>
      </c>
      <c r="AB69" s="14">
        <f t="shared" si="2"/>
        <v>22.223499999999976</v>
      </c>
      <c r="AC69" s="14">
        <f>_XLL.ENTHALPY('P-h chart data '!$A$1,"Pq",AD69,AD$5)</f>
        <v>39.50071627015112</v>
      </c>
      <c r="AD69" s="14">
        <f t="shared" si="3"/>
        <v>22.223499999999976</v>
      </c>
      <c r="AF69" s="14">
        <f>_XLL.ENTHALPY('P-h chart data '!$A$1,"Ps",AG69,AG$6)</f>
        <v>-274.72131294448</v>
      </c>
      <c r="AG69" s="14">
        <v>72</v>
      </c>
      <c r="AH69" s="14">
        <f>_XLL.ENTHALPY('P-h chart data '!$A$1,"Ps",AI69,AI$6)</f>
        <v>-133.55099797667313</v>
      </c>
      <c r="AI69" s="14">
        <v>72</v>
      </c>
      <c r="AJ69" s="14">
        <f>_XLL.ENTHALPY('P-h chart data '!$A$1,"Ps",AK69,AK$6)</f>
        <v>67.7735012036507</v>
      </c>
      <c r="AK69" s="14">
        <v>72</v>
      </c>
    </row>
    <row r="70" spans="1:38" ht="12.75">
      <c r="A70" s="14">
        <f>_XLL.ENTHALPY('P-h chart data '!$A$1,"Pq",B70,0)</f>
        <v>-33.98985550152922</v>
      </c>
      <c r="B70" s="14">
        <f t="shared" si="4"/>
        <v>22.586999999999975</v>
      </c>
      <c r="C70" s="14">
        <f>_XLL.ENTHALPY('P-h chart data '!$A$1,"Pq",D70,1)</f>
        <v>64.80076442237737</v>
      </c>
      <c r="D70" s="14">
        <f t="shared" si="4"/>
        <v>22.586999999999975</v>
      </c>
      <c r="G70" s="14">
        <f>_XLL.ENTHALPY('P-h chart data '!$A$1,"PT",H70,H$6)</f>
        <v>-221.30756584873822</v>
      </c>
      <c r="H70" s="14">
        <v>74</v>
      </c>
      <c r="I70" s="14">
        <f>_XLL.ENTHALPY('P-h chart data '!$A$1,"PT",J70,J$6)</f>
        <v>-158.5068139637548</v>
      </c>
      <c r="J70" s="14">
        <v>74</v>
      </c>
      <c r="K70" s="14">
        <f>_XLL.ENTHALPY('P-h chart data '!$A$1,"PT",L70,L$6)</f>
        <v>-88.29458622215797</v>
      </c>
      <c r="L70" s="14">
        <v>74</v>
      </c>
      <c r="M70" s="14">
        <f>_XLL.ENTHALPY('P-h chart data '!$A$1,"PT",N70,N$6)</f>
        <v>0.3295310295282045</v>
      </c>
      <c r="N70" s="14">
        <v>74</v>
      </c>
      <c r="V70" s="14">
        <f>_XLL.ENTHALPY('P-h chart data '!$A$1,"Pv",W70,W$6)</f>
        <v>67.69092407257683</v>
      </c>
      <c r="W70" s="14">
        <v>74</v>
      </c>
      <c r="Y70" s="14">
        <f>_XLL.ENTHALPY('P-h chart data '!$A$1,"Pq",Z70,Z$5)</f>
        <v>-9.292200520552575</v>
      </c>
      <c r="Z70" s="14">
        <f t="shared" si="1"/>
        <v>22.586999999999975</v>
      </c>
      <c r="AA70" s="14">
        <f>_XLL.ENTHALPY('P-h chart data '!$A$1,"Pq",AB70,AB$5)</f>
        <v>15.405454460424075</v>
      </c>
      <c r="AB70" s="14">
        <f t="shared" si="2"/>
        <v>22.586999999999975</v>
      </c>
      <c r="AC70" s="14">
        <f>_XLL.ENTHALPY('P-h chart data '!$A$1,"Pq",AD70,AD$5)</f>
        <v>40.103109441400726</v>
      </c>
      <c r="AD70" s="14">
        <f t="shared" si="3"/>
        <v>22.586999999999975</v>
      </c>
      <c r="AF70" s="14">
        <f>_XLL.ENTHALPY('P-h chart data '!$A$1,"Ps",AG70,AG$6)</f>
        <v>-274.59175425635874</v>
      </c>
      <c r="AG70" s="14">
        <v>74</v>
      </c>
      <c r="AH70" s="14">
        <f>_XLL.ENTHALPY('P-h chart data '!$A$1,"Ps",AI70,AI$6)</f>
        <v>-133.3938712312896</v>
      </c>
      <c r="AI70" s="14">
        <v>74</v>
      </c>
      <c r="AJ70" s="14">
        <f>_XLL.ENTHALPY('P-h chart data '!$A$1,"Ps",AK70,AK$6)</f>
        <v>68.09648628463505</v>
      </c>
      <c r="AK70" s="14">
        <v>74</v>
      </c>
    </row>
    <row r="71" spans="1:38" ht="12.75">
      <c r="A71" s="14">
        <f>_XLL.ENTHALPY('P-h chart data '!$A$1,"Pq",B71,0)</f>
        <v>-32.31413148826738</v>
      </c>
      <c r="B71" s="14">
        <f t="shared" si="4"/>
        <v>22.950499999999973</v>
      </c>
      <c r="C71" s="14">
        <f>_XLL.ENTHALPY('P-h chart data '!$A$1,"Pq",D71,1)</f>
        <v>65.02690117995036</v>
      </c>
      <c r="D71" s="14">
        <f t="shared" si="4"/>
        <v>22.950499999999973</v>
      </c>
      <c r="G71" s="14">
        <f>_XLL.ENTHALPY('P-h chart data '!$A$1,"PT",H71,H$6)</f>
        <v>-221.225559880235</v>
      </c>
      <c r="H71" s="14">
        <v>76</v>
      </c>
      <c r="I71" s="14">
        <f>_XLL.ENTHALPY('P-h chart data '!$A$1,"PT",J71,J$6)</f>
        <v>-158.4615708547051</v>
      </c>
      <c r="J71" s="14">
        <v>76</v>
      </c>
      <c r="K71" s="14">
        <f>_XLL.ENTHALPY('P-h chart data '!$A$1,"PT",L71,L$6)</f>
        <v>-88.34705160090394</v>
      </c>
      <c r="L71" s="14">
        <v>76</v>
      </c>
      <c r="M71" s="14">
        <f>_XLL.ENTHALPY('P-h chart data '!$A$1,"PT",N71,N$6)</f>
        <v>-0.15761846403370805</v>
      </c>
      <c r="N71" s="14">
        <v>76</v>
      </c>
      <c r="V71" s="14">
        <f>_XLL.ENTHALPY('P-h chart data '!$A$1,"Pv",W71,W$6)</f>
        <v>70.25950218747329</v>
      </c>
      <c r="W71" s="14">
        <v>76</v>
      </c>
      <c r="Y71" s="14">
        <f>_XLL.ENTHALPY('P-h chart data '!$A$1,"Pq",Z71,Z$5)</f>
        <v>-7.978873321212941</v>
      </c>
      <c r="Z71" s="14">
        <f t="shared" si="1"/>
        <v>22.950499999999973</v>
      </c>
      <c r="AA71" s="14">
        <f>_XLL.ENTHALPY('P-h chart data '!$A$1,"Pq",AB71,AB$5)</f>
        <v>16.356384845841493</v>
      </c>
      <c r="AB71" s="14">
        <f t="shared" si="2"/>
        <v>22.950499999999973</v>
      </c>
      <c r="AC71" s="14">
        <f>_XLL.ENTHALPY('P-h chart data '!$A$1,"Pq",AD71,AD$5)</f>
        <v>40.69164301289592</v>
      </c>
      <c r="AD71" s="14">
        <f t="shared" si="3"/>
        <v>22.950499999999973</v>
      </c>
      <c r="AF71" s="14">
        <f>_XLL.ENTHALPY('P-h chart data '!$A$1,"Ps",AG71,AG$6)</f>
        <v>-274.46221591595423</v>
      </c>
      <c r="AG71" s="14">
        <v>76</v>
      </c>
      <c r="AH71" s="14">
        <f>_XLL.ENTHALPY('P-h chart data '!$A$1,"Ps",AI71,AI$6)</f>
        <v>-133.23687263066307</v>
      </c>
      <c r="AI71" s="14">
        <v>76</v>
      </c>
      <c r="AJ71" s="14">
        <f>_XLL.ENTHALPY('P-h chart data '!$A$1,"Ps",AK71,AK$6)</f>
        <v>68.41514700405845</v>
      </c>
      <c r="AK71" s="14">
        <v>76</v>
      </c>
    </row>
    <row r="72" spans="1:38" ht="12.75">
      <c r="A72" s="14">
        <f>_XLL.ENTHALPY('P-h chart data '!$A$1,"Pq",B72,0)</f>
        <v>-30.6432409621541</v>
      </c>
      <c r="B72" s="14">
        <f t="shared" si="4"/>
        <v>23.31399999999997</v>
      </c>
      <c r="C72" s="14">
        <f>_XLL.ENTHALPY('P-h chart data '!$A$1,"Pq",D72,1)</f>
        <v>65.23630762883678</v>
      </c>
      <c r="D72" s="14">
        <f t="shared" si="4"/>
        <v>23.31399999999997</v>
      </c>
      <c r="G72" s="14">
        <f>_XLL.ENTHALPY('P-h chart data '!$A$1,"PT",H72,H$6)</f>
        <v>-221.14338805481125</v>
      </c>
      <c r="H72" s="14">
        <v>78</v>
      </c>
      <c r="I72" s="14">
        <f>_XLL.ENTHALPY('P-h chart data '!$A$1,"PT",J72,J$6)</f>
        <v>-158.41575118527444</v>
      </c>
      <c r="J72" s="14">
        <v>78</v>
      </c>
      <c r="K72" s="14">
        <f>_XLL.ENTHALPY('P-h chart data '!$A$1,"PT",L72,L$6)</f>
        <v>-88.39689363288855</v>
      </c>
      <c r="L72" s="14">
        <v>78</v>
      </c>
      <c r="M72" s="14">
        <f>_XLL.ENTHALPY('P-h chart data '!$A$1,"PT",N72,N$6)</f>
        <v>-0.6188078323559631</v>
      </c>
      <c r="N72" s="14">
        <v>78</v>
      </c>
      <c r="V72" s="14">
        <f>_XLL.ENTHALPY('P-h chart data '!$A$1,"Pv",W72,W$6)</f>
        <v>72.83734274463535</v>
      </c>
      <c r="W72" s="14">
        <v>78</v>
      </c>
      <c r="Y72" s="14">
        <f>_XLL.ENTHALPY('P-h chart data '!$A$1,"Pq",Z72,Z$5)</f>
        <v>-6.673353814406375</v>
      </c>
      <c r="Z72" s="14">
        <f t="shared" si="1"/>
        <v>23.31399999999997</v>
      </c>
      <c r="AA72" s="14">
        <f>_XLL.ENTHALPY('P-h chart data '!$A$1,"Pq",AB72,AB$5)</f>
        <v>17.296533333341348</v>
      </c>
      <c r="AB72" s="14">
        <f t="shared" si="2"/>
        <v>23.31399999999997</v>
      </c>
      <c r="AC72" s="14">
        <f>_XLL.ENTHALPY('P-h chart data '!$A$1,"Pq",AD72,AD$5)</f>
        <v>41.266420481089064</v>
      </c>
      <c r="AD72" s="14">
        <f t="shared" si="3"/>
        <v>23.31399999999997</v>
      </c>
      <c r="AF72" s="14">
        <f>_XLL.ENTHALPY('P-h chart data '!$A$1,"Ps",AG72,AG$6)</f>
        <v>-274.33269786179744</v>
      </c>
      <c r="AG72" s="14">
        <v>78</v>
      </c>
      <c r="AH72" s="14">
        <f>_XLL.ENTHALPY('P-h chart data '!$A$1,"Ps",AI72,AI$6)</f>
        <v>-133.08000111893745</v>
      </c>
      <c r="AI72" s="14">
        <v>78</v>
      </c>
      <c r="AJ72" s="14">
        <f>_XLL.ENTHALPY('P-h chart data '!$A$1,"Ps",AK72,AK$6)</f>
        <v>68.72974770960734</v>
      </c>
      <c r="AK72" s="14">
        <v>78</v>
      </c>
    </row>
    <row r="73" spans="1:38" ht="12.75">
      <c r="A73" s="14">
        <f>_XLL.ENTHALPY('P-h chart data '!$A$1,"Pq",B73,0)</f>
        <v>-28.976493848576286</v>
      </c>
      <c r="B73" s="14">
        <f aca="true" t="shared" si="5" ref="B73:D108">B72+$B$6</f>
        <v>23.67749999999997</v>
      </c>
      <c r="C73" s="14">
        <f>_XLL.ENTHALPY('P-h chart data '!$A$1,"Pq",D73,1)</f>
        <v>65.42886145010549</v>
      </c>
      <c r="D73" s="14">
        <f t="shared" si="5"/>
        <v>23.67749999999997</v>
      </c>
      <c r="G73" s="14">
        <f>_XLL.ENTHALPY('P-h chart data '!$A$1,"PT",H73,H$6)</f>
        <v>-221.0610519356856</v>
      </c>
      <c r="H73" s="14">
        <v>80</v>
      </c>
      <c r="I73" s="14">
        <f>_XLL.ENTHALPY('P-h chart data '!$A$1,"PT",J73,J$6)</f>
        <v>-158.36936401718168</v>
      </c>
      <c r="J73" s="14">
        <v>80</v>
      </c>
      <c r="K73" s="14">
        <f>_XLL.ENTHALPY('P-h chart data '!$A$1,"PT",L73,L$6)</f>
        <v>-88.44419267039069</v>
      </c>
      <c r="L73" s="14">
        <v>80</v>
      </c>
      <c r="M73" s="14">
        <f>_XLL.ENTHALPY('P-h chart data '!$A$1,"PT",N73,N$6)</f>
        <v>-1.0562326476014705</v>
      </c>
      <c r="N73" s="14">
        <v>80</v>
      </c>
      <c r="V73" s="14">
        <f>_XLL.ENTHALPY('P-h chart data '!$A$1,"Pv",W73,W$6)</f>
        <v>75.42445565931538</v>
      </c>
      <c r="W73" s="14">
        <v>80</v>
      </c>
      <c r="Y73" s="14">
        <f>_XLL.ENTHALPY('P-h chart data '!$A$1,"Pq",Z73,Z$5)</f>
        <v>-5.375155023905845</v>
      </c>
      <c r="Z73" s="14">
        <f aca="true" t="shared" si="6" ref="Z73:Z108">Z72+$B$6</f>
        <v>23.67749999999997</v>
      </c>
      <c r="AA73" s="14">
        <f>_XLL.ENTHALPY('P-h chart data '!$A$1,"Pq",AB73,AB$5)</f>
        <v>18.226183800764595</v>
      </c>
      <c r="AB73" s="14">
        <f aca="true" t="shared" si="7" ref="AB73:AB108">AB72+$B$6</f>
        <v>23.67749999999997</v>
      </c>
      <c r="AC73" s="14">
        <f>_XLL.ENTHALPY('P-h chart data '!$A$1,"Pq",AD73,AD$5)</f>
        <v>41.827522625435044</v>
      </c>
      <c r="AD73" s="14">
        <f aca="true" t="shared" si="8" ref="AD73:AD108">AD72+$B$6</f>
        <v>23.67749999999997</v>
      </c>
      <c r="AF73" s="14">
        <f>_XLL.ENTHALPY('P-h chart data '!$A$1,"Ps",AG73,AG$6)</f>
        <v>-274.20320003273616</v>
      </c>
      <c r="AG73" s="14">
        <v>80</v>
      </c>
      <c r="AH73" s="14">
        <f>_XLL.ENTHALPY('P-h chart data '!$A$1,"Ps",AI73,AI$6)</f>
        <v>-132.9232556559525</v>
      </c>
      <c r="AI73" s="14">
        <v>80</v>
      </c>
      <c r="AJ73" s="14">
        <f>_XLL.ENTHALPY('P-h chart data '!$A$1,"Ps",AK73,AK$6)</f>
        <v>69.04052623319043</v>
      </c>
      <c r="AK73" s="14">
        <v>80</v>
      </c>
    </row>
    <row r="74" spans="1:38" ht="12.75">
      <c r="A74" s="14">
        <f>_XLL.ENTHALPY('P-h chart data '!$A$1,"Pq",B74,0)</f>
        <v>-27.31318898943596</v>
      </c>
      <c r="B74" s="14">
        <f t="shared" si="5"/>
        <v>24.04099999999997</v>
      </c>
      <c r="C74" s="14">
        <f>_XLL.ENTHALPY('P-h chart data '!$A$1,"Pq",D74,1)</f>
        <v>65.60440564657493</v>
      </c>
      <c r="D74" s="14">
        <f t="shared" si="5"/>
        <v>24.04099999999997</v>
      </c>
      <c r="G74" s="14">
        <f>_XLL.ENTHALPY('P-h chart data '!$A$1,"PT",H74,H$6)</f>
        <v>-220.97855306421755</v>
      </c>
      <c r="H74" s="14">
        <v>82</v>
      </c>
      <c r="I74" s="14">
        <f>_XLL.ENTHALPY('P-h chart data '!$A$1,"PT",J74,J$6)</f>
        <v>-158.32241819779424</v>
      </c>
      <c r="J74" s="14">
        <v>82</v>
      </c>
      <c r="K74" s="14">
        <f>_XLL.ENTHALPY('P-h chart data '!$A$1,"PT",L74,L$6)</f>
        <v>-88.48902533635824</v>
      </c>
      <c r="L74" s="14">
        <v>82</v>
      </c>
      <c r="M74" s="14">
        <f>_XLL.ENTHALPY('P-h chart data '!$A$1,"PT",N74,N$6)</f>
        <v>-1.471814657326003</v>
      </c>
      <c r="N74" s="14">
        <v>82</v>
      </c>
      <c r="V74" s="14">
        <f>_XLL.ENTHALPY('P-h chart data '!$A$1,"Pv",W74,W$6)</f>
        <v>78.02085069731099</v>
      </c>
      <c r="W74" s="14">
        <v>82</v>
      </c>
      <c r="Y74" s="14">
        <f>_XLL.ENTHALPY('P-h chart data '!$A$1,"Pq",Z74,Z$5)</f>
        <v>-4.083790330433239</v>
      </c>
      <c r="Z74" s="14">
        <f t="shared" si="6"/>
        <v>24.04099999999997</v>
      </c>
      <c r="AA74" s="14">
        <f>_XLL.ENTHALPY('P-h chart data '!$A$1,"Pq",AB74,AB$5)</f>
        <v>19.145608328569484</v>
      </c>
      <c r="AB74" s="14">
        <f t="shared" si="7"/>
        <v>24.04099999999997</v>
      </c>
      <c r="AC74" s="14">
        <f>_XLL.ENTHALPY('P-h chart data '!$A$1,"Pq",AD74,AD$5)</f>
        <v>42.375006987572206</v>
      </c>
      <c r="AD74" s="14">
        <f t="shared" si="8"/>
        <v>24.04099999999997</v>
      </c>
      <c r="AF74" s="14">
        <f>_XLL.ENTHALPY('P-h chart data '!$A$1,"Ps",AG74,AG$6)</f>
        <v>-274.07372236793145</v>
      </c>
      <c r="AG74" s="14">
        <v>82</v>
      </c>
      <c r="AH74" s="14">
        <f>_XLL.ENTHALPY('P-h chart data '!$A$1,"Ps",AI74,AI$6)</f>
        <v>-132.7666352168995</v>
      </c>
      <c r="AI74" s="14">
        <v>82</v>
      </c>
      <c r="AJ74" s="14">
        <f>_XLL.ENTHALPY('P-h chart data '!$A$1,"Ps",AK74,AK$6)</f>
        <v>69.34769747897582</v>
      </c>
      <c r="AK74" s="14">
        <v>82</v>
      </c>
    </row>
    <row r="75" spans="1:38" ht="12.75">
      <c r="A75" s="14">
        <f>_XLL.ENTHALPY('P-h chart data '!$A$1,"Pq",B75,0)</f>
        <v>-25.652610712772184</v>
      </c>
      <c r="B75" s="14">
        <f t="shared" si="5"/>
        <v>24.404499999999967</v>
      </c>
      <c r="C75" s="14">
        <f>_XLL.ENTHALPY('P-h chart data '!$A$1,"Pq",D75,1)</f>
        <v>65.76274643680811</v>
      </c>
      <c r="D75" s="14">
        <f t="shared" si="5"/>
        <v>24.404499999999967</v>
      </c>
      <c r="G75" s="14">
        <f>_XLL.ENTHALPY('P-h chart data '!$A$1,"PT",H75,H$6)</f>
        <v>-220.89589296031642</v>
      </c>
      <c r="H75" s="14">
        <v>84</v>
      </c>
      <c r="I75" s="14">
        <f>_XLL.ENTHALPY('P-h chart data '!$A$1,"PT",J75,J$6)</f>
        <v>-158.27492236694087</v>
      </c>
      <c r="J75" s="14">
        <v>84</v>
      </c>
      <c r="K75" s="14">
        <f>_XLL.ENTHALPY('P-h chart data '!$A$1,"PT",L75,L$6)</f>
        <v>-88.53146475624064</v>
      </c>
      <c r="L75" s="14">
        <v>84</v>
      </c>
      <c r="M75" s="14">
        <f>_XLL.ENTHALPY('P-h chart data '!$A$1,"PT",N75,N$6)</f>
        <v>-1.8672461450532647</v>
      </c>
      <c r="N75" s="14">
        <v>84</v>
      </c>
      <c r="V75" s="14">
        <f>_XLL.ENTHALPY('P-h chart data '!$A$1,"Pv",W75,W$6)</f>
        <v>80.62653747444418</v>
      </c>
      <c r="W75" s="14">
        <v>84</v>
      </c>
      <c r="Y75" s="14">
        <f>_XLL.ENTHALPY('P-h chart data '!$A$1,"Pq",Z75,Z$5)</f>
        <v>-2.7987714253771094</v>
      </c>
      <c r="Z75" s="14">
        <f t="shared" si="6"/>
        <v>24.404499999999967</v>
      </c>
      <c r="AA75" s="14">
        <f>_XLL.ENTHALPY('P-h chart data '!$A$1,"Pq",AB75,AB$5)</f>
        <v>20.055067862017964</v>
      </c>
      <c r="AB75" s="14">
        <f t="shared" si="7"/>
        <v>24.404499999999967</v>
      </c>
      <c r="AC75" s="14">
        <f>_XLL.ENTHALPY('P-h chart data '!$A$1,"Pq",AD75,AD$5)</f>
        <v>42.90890714941304</v>
      </c>
      <c r="AD75" s="14">
        <f t="shared" si="8"/>
        <v>24.404499999999967</v>
      </c>
      <c r="AF75" s="14">
        <f>_XLL.ENTHALPY('P-h chart data '!$A$1,"Ps",AG75,AG$6)</f>
        <v>-273.9442648068576</v>
      </c>
      <c r="AG75" s="14">
        <v>84</v>
      </c>
      <c r="AH75" s="14">
        <f>_XLL.ENTHALPY('P-h chart data '!$A$1,"Ps",AI75,AI$6)</f>
        <v>-132.61013879198683</v>
      </c>
      <c r="AI75" s="14">
        <v>84</v>
      </c>
      <c r="AJ75" s="14">
        <f>_XLL.ENTHALPY('P-h chart data '!$A$1,"Ps",AK75,AK$6)</f>
        <v>69.65145641342735</v>
      </c>
      <c r="AK75" s="14">
        <v>84</v>
      </c>
    </row>
    <row r="76" spans="1:38" ht="12.75">
      <c r="A76" s="14">
        <f>_XLL.ENTHALPY('P-h chart data '!$A$1,"Pq",B76,0)</f>
        <v>-23.994025095143737</v>
      </c>
      <c r="B76" s="14">
        <f t="shared" si="5"/>
        <v>24.767999999999965</v>
      </c>
      <c r="C76" s="14">
        <f>_XLL.ENTHALPY('P-h chart data '!$A$1,"Pq",D76,1)</f>
        <v>65.9036507488811</v>
      </c>
      <c r="D76" s="14">
        <f t="shared" si="5"/>
        <v>24.767999999999965</v>
      </c>
      <c r="G76" s="14">
        <f>_XLL.ENTHALPY('P-h chart data '!$A$1,"PT",H76,H$6)</f>
        <v>-220.813073122841</v>
      </c>
      <c r="H76" s="14">
        <v>86</v>
      </c>
      <c r="I76" s="14">
        <f>_XLL.ENTHALPY('P-h chart data '!$A$1,"PT",J76,J$6)</f>
        <v>-158.22688496345316</v>
      </c>
      <c r="J76" s="14">
        <v>86</v>
      </c>
      <c r="K76" s="14">
        <f>_XLL.ENTHALPY('P-h chart data '!$A$1,"PT",L76,L$6)</f>
        <v>-88.57158077183111</v>
      </c>
      <c r="L76" s="14">
        <v>86</v>
      </c>
      <c r="M76" s="14">
        <f>_XLL.ENTHALPY('P-h chart data '!$A$1,"PT",N76,N$6)</f>
        <v>-2.2440255771621396</v>
      </c>
      <c r="N76" s="14">
        <v>86</v>
      </c>
      <c r="V76" s="14">
        <f>_XLL.ENTHALPY('P-h chart data '!$A$1,"Pv",W76,W$6)</f>
        <v>83.24152545603575</v>
      </c>
      <c r="W76" s="14">
        <v>86</v>
      </c>
      <c r="Y76" s="14">
        <f>_XLL.ENTHALPY('P-h chart data '!$A$1,"Pq",Z76,Z$5)</f>
        <v>-1.5196061341375273</v>
      </c>
      <c r="Z76" s="14">
        <f t="shared" si="6"/>
        <v>24.767999999999965</v>
      </c>
      <c r="AA76" s="14">
        <f>_XLL.ENTHALPY('P-h chart data '!$A$1,"Pq",AB76,AB$5)</f>
        <v>20.954812826868686</v>
      </c>
      <c r="AB76" s="14">
        <f t="shared" si="7"/>
        <v>24.767999999999965</v>
      </c>
      <c r="AC76" s="14">
        <f>_XLL.ENTHALPY('P-h chart data '!$A$1,"Pq",AD76,AD$5)</f>
        <v>43.4292317878749</v>
      </c>
      <c r="AD76" s="14">
        <f t="shared" si="8"/>
        <v>24.767999999999965</v>
      </c>
      <c r="AF76" s="14">
        <f>_XLL.ENTHALPY('P-h chart data '!$A$1,"Ps",AG76,AG$6)</f>
        <v>-273.81482728929666</v>
      </c>
      <c r="AG76" s="14">
        <v>86</v>
      </c>
      <c r="AH76" s="14">
        <f>_XLL.ENTHALPY('P-h chart data '!$A$1,"Ps",AI76,AI$6)</f>
        <v>-132.45376538611563</v>
      </c>
      <c r="AI76" s="14">
        <v>86</v>
      </c>
      <c r="AJ76" s="14">
        <f>_XLL.ENTHALPY('P-h chart data '!$A$1,"Ps",AK76,AK$6)</f>
        <v>69.95198057387809</v>
      </c>
      <c r="AK76" s="14">
        <v>86</v>
      </c>
    </row>
    <row r="77" spans="1:38" ht="12.75">
      <c r="A77" s="14">
        <f>_XLL.ENTHALPY('P-h chart data '!$A$1,"Pq",B77,0)</f>
        <v>-22.33667584903572</v>
      </c>
      <c r="B77" s="14">
        <f t="shared" si="5"/>
        <v>25.131499999999964</v>
      </c>
      <c r="C77" s="14">
        <f>_XLL.ENTHALPY('P-h chart data '!$A$1,"Pq",D77,1)</f>
        <v>66.02684325396929</v>
      </c>
      <c r="D77" s="14">
        <f t="shared" si="5"/>
        <v>25.131499999999964</v>
      </c>
      <c r="G77" s="14">
        <f>_XLL.ENTHALPY('P-h chart data '!$A$1,"PT",H77,H$6)</f>
        <v>-220.73009502999028</v>
      </c>
      <c r="H77" s="14">
        <v>88</v>
      </c>
      <c r="I77" s="14">
        <f>_XLL.ENTHALPY('P-h chart data '!$A$1,"PT",J77,J$6)</f>
        <v>-158.17831423144634</v>
      </c>
      <c r="J77" s="14">
        <v>88</v>
      </c>
      <c r="K77" s="14">
        <f>_XLL.ENTHALPY('P-h chart data '!$A$1,"PT",L77,L$6)</f>
        <v>-88.6094401387849</v>
      </c>
      <c r="L77" s="14">
        <v>88</v>
      </c>
      <c r="M77" s="14">
        <f>_XLL.ENTHALPY('P-h chart data '!$A$1,"PT",N77,N$6)</f>
        <v>-2.603486524777552</v>
      </c>
      <c r="N77" s="14">
        <v>88</v>
      </c>
      <c r="V77" s="14">
        <f>_XLL.ENTHALPY('P-h chart data '!$A$1,"Pv",W77,W$6)</f>
        <v>85.86582395639005</v>
      </c>
      <c r="W77" s="14">
        <v>88</v>
      </c>
      <c r="Y77" s="14">
        <f>_XLL.ENTHALPY('P-h chart data '!$A$1,"Pq",Z77,Z$5)</f>
        <v>-0.2457960732844691</v>
      </c>
      <c r="Z77" s="14">
        <f t="shared" si="6"/>
        <v>25.131499999999964</v>
      </c>
      <c r="AA77" s="14">
        <f>_XLL.ENTHALPY('P-h chart data '!$A$1,"Pq",AB77,AB$5)</f>
        <v>21.84508370246678</v>
      </c>
      <c r="AB77" s="14">
        <f t="shared" si="7"/>
        <v>25.131499999999964</v>
      </c>
      <c r="AC77" s="14">
        <f>_XLL.ENTHALPY('P-h chart data '!$A$1,"Pq",AD77,AD$5)</f>
        <v>43.93596347821803</v>
      </c>
      <c r="AD77" s="14">
        <f t="shared" si="8"/>
        <v>25.131499999999964</v>
      </c>
      <c r="AF77" s="14">
        <f>_XLL.ENTHALPY('P-h chart data '!$A$1,"Ps",AG77,AG$6)</f>
        <v>-273.68540975534006</v>
      </c>
      <c r="AG77" s="14">
        <v>88</v>
      </c>
      <c r="AH77" s="14">
        <f>_XLL.ENTHALPY('P-h chart data '!$A$1,"Ps",AI77,AI$6)</f>
        <v>-132.29751401856316</v>
      </c>
      <c r="AI77" s="14">
        <v>88</v>
      </c>
      <c r="AJ77" s="14">
        <f>_XLL.ENTHALPY('P-h chart data '!$A$1,"Ps",AK77,AK$6)</f>
        <v>70.24943218651933</v>
      </c>
      <c r="AK77" s="14">
        <v>88</v>
      </c>
    </row>
    <row r="78" spans="1:38" ht="12.75">
      <c r="A78" s="14">
        <f>_XLL.ENTHALPY('P-h chart data '!$A$1,"Pq",B78,0)</f>
        <v>-20.67977975462087</v>
      </c>
      <c r="B78" s="14">
        <f t="shared" si="5"/>
        <v>25.494999999999962</v>
      </c>
      <c r="C78" s="14">
        <f>_XLL.ENTHALPY('P-h chart data '!$A$1,"Pq",D78,1)</f>
        <v>66.1320028661465</v>
      </c>
      <c r="D78" s="14">
        <f t="shared" si="5"/>
        <v>25.494999999999962</v>
      </c>
      <c r="G78" s="14">
        <f>_XLL.ENTHALPY('P-h chart data '!$A$1,"PT",H78,H$6)</f>
        <v>-220.64696013968336</v>
      </c>
      <c r="H78" s="14">
        <v>90</v>
      </c>
      <c r="I78" s="14">
        <f>_XLL.ENTHALPY('P-h chart data '!$A$1,"PT",J78,J$6)</f>
        <v>-158.12921822635596</v>
      </c>
      <c r="J78" s="14">
        <v>90</v>
      </c>
      <c r="K78" s="14">
        <f>_XLL.ENTHALPY('P-h chart data '!$A$1,"PT",L78,L$6)</f>
        <v>-88.64510670930038</v>
      </c>
      <c r="L78" s="14">
        <v>90</v>
      </c>
      <c r="M78" s="14">
        <f>_XLL.ENTHALPY('P-h chart data '!$A$1,"PT",N78,N$6)</f>
        <v>-2.946821336957662</v>
      </c>
      <c r="N78" s="14">
        <v>90</v>
      </c>
      <c r="V78" s="14">
        <f>_XLL.ENTHALPY('P-h chart data '!$A$1,"Pv",W78,W$6)</f>
        <v>88.49944213827611</v>
      </c>
      <c r="W78" s="14">
        <v>90</v>
      </c>
      <c r="Y78" s="14">
        <f>_XLL.ENTHALPY('P-h chart data '!$A$1,"Pq",Z78,Z$5)</f>
        <v>1.023165900570966</v>
      </c>
      <c r="Z78" s="14">
        <f t="shared" si="6"/>
        <v>25.494999999999962</v>
      </c>
      <c r="AA78" s="14">
        <f>_XLL.ENTHALPY('P-h chart data '!$A$1,"Pq",AB78,AB$5)</f>
        <v>22.726111555762802</v>
      </c>
      <c r="AB78" s="14">
        <f t="shared" si="7"/>
        <v>25.494999999999962</v>
      </c>
      <c r="AC78" s="14">
        <f>_XLL.ENTHALPY('P-h chart data '!$A$1,"Pq",AD78,AD$5)</f>
        <v>44.429057210954646</v>
      </c>
      <c r="AD78" s="14">
        <f t="shared" si="8"/>
        <v>25.494999999999962</v>
      </c>
      <c r="AF78" s="14">
        <f>_XLL.ENTHALPY('P-h chart data '!$A$1,"Ps",AG78,AG$6)</f>
        <v>-273.5560121453825</v>
      </c>
      <c r="AG78" s="14">
        <v>90</v>
      </c>
      <c r="AH78" s="14">
        <f>_XLL.ENTHALPY('P-h chart data '!$A$1,"Ps",AI78,AI$6)</f>
        <v>-132.1413837226767</v>
      </c>
      <c r="AI78" s="14">
        <v>90</v>
      </c>
      <c r="AJ78" s="14">
        <f>_XLL.ENTHALPY('P-h chart data '!$A$1,"Ps",AK78,AK$6)</f>
        <v>70.5439599652194</v>
      </c>
      <c r="AK78" s="14">
        <v>90</v>
      </c>
    </row>
    <row r="79" spans="1:38" ht="12.75">
      <c r="A79" s="14">
        <f>_XLL.ENTHALPY('P-h chart data '!$A$1,"Pq",B79,0)</f>
        <v>-19.022521538903057</v>
      </c>
      <c r="B79" s="14">
        <f t="shared" si="5"/>
        <v>25.85849999999996</v>
      </c>
      <c r="C79" s="14">
        <f>_XLL.ENTHALPY('P-h chart data '!$A$1,"Pq",D79,1)</f>
        <v>66.2187586177724</v>
      </c>
      <c r="D79" s="14">
        <f t="shared" si="5"/>
        <v>25.85849999999996</v>
      </c>
      <c r="G79" s="14">
        <f>_XLL.ENTHALPY('P-h chart data '!$A$1,"PT",H79,H$6)</f>
        <v>-220.5636698899333</v>
      </c>
      <c r="H79" s="14">
        <v>92</v>
      </c>
      <c r="I79" s="14">
        <f>_XLL.ENTHALPY('P-h chart data '!$A$1,"PT",J79,J$6)</f>
        <v>-158.07960482073727</v>
      </c>
      <c r="J79" s="14">
        <v>92</v>
      </c>
      <c r="K79" s="14">
        <f>_XLL.ENTHALPY('P-h chart data '!$A$1,"PT",L79,L$6)</f>
        <v>-88.67864160129623</v>
      </c>
      <c r="L79" s="14">
        <v>92</v>
      </c>
      <c r="M79" s="14">
        <f>_XLL.ENTHALPY('P-h chart data '!$A$1,"PT",N79,N$6)</f>
        <v>-3.275100675092057</v>
      </c>
      <c r="N79" s="14">
        <v>92</v>
      </c>
      <c r="V79" s="14">
        <f>_XLL.ENTHALPY('P-h chart data '!$A$1,"Pv",W79,W$6)</f>
        <v>91.1423890124109</v>
      </c>
      <c r="W79" s="14">
        <v>92</v>
      </c>
      <c r="Y79" s="14">
        <f>_XLL.ENTHALPY('P-h chart data '!$A$1,"Pq",Z79,Z$5)</f>
        <v>2.287798500265808</v>
      </c>
      <c r="Z79" s="14">
        <f t="shared" si="6"/>
        <v>25.85849999999996</v>
      </c>
      <c r="AA79" s="14">
        <f>_XLL.ENTHALPY('P-h chart data '!$A$1,"Pq",AB79,AB$5)</f>
        <v>23.598118539434672</v>
      </c>
      <c r="AB79" s="14">
        <f t="shared" si="7"/>
        <v>25.85849999999996</v>
      </c>
      <c r="AC79" s="14">
        <f>_XLL.ENTHALPY('P-h chart data '!$A$1,"Pq",AD79,AD$5)</f>
        <v>44.908438578603544</v>
      </c>
      <c r="AD79" s="14">
        <f t="shared" si="8"/>
        <v>25.85849999999996</v>
      </c>
      <c r="AF79" s="14">
        <f>_XLL.ENTHALPY('P-h chart data '!$A$1,"Ps",AG79,AG$6)</f>
        <v>-273.4266344001222</v>
      </c>
      <c r="AG79" s="14">
        <v>92</v>
      </c>
      <c r="AH79" s="14">
        <f>_XLL.ENTHALPY('P-h chart data '!$A$1,"Ps",AI79,AI$6)</f>
        <v>-131.98537354557604</v>
      </c>
      <c r="AI79" s="14">
        <v>92</v>
      </c>
      <c r="AJ79" s="14">
        <f>_XLL.ENTHALPY('P-h chart data '!$A$1,"Ps",AK79,AK$6)</f>
        <v>70.83570064777142</v>
      </c>
      <c r="AK79" s="14">
        <v>92</v>
      </c>
    </row>
    <row r="80" spans="1:38" ht="12.75">
      <c r="A80" s="14">
        <f>_XLL.ENTHALPY('P-h chart data '!$A$1,"Pq",B80,0)</f>
        <v>-17.364048084506273</v>
      </c>
      <c r="B80" s="14">
        <f t="shared" si="5"/>
        <v>26.22199999999996</v>
      </c>
      <c r="C80" s="14">
        <f>_XLL.ENTHALPY('P-h chart data '!$A$1,"Pq",D80,1)</f>
        <v>66.28668479850872</v>
      </c>
      <c r="D80" s="14">
        <f t="shared" si="5"/>
        <v>26.22199999999996</v>
      </c>
      <c r="G80" s="14">
        <f>_XLL.ENTHALPY('P-h chart data '!$A$1,"PT",H80,H$6)</f>
        <v>-220.4802256992099</v>
      </c>
      <c r="H80" s="14">
        <v>94</v>
      </c>
      <c r="I80" s="14">
        <f>_XLL.ENTHALPY('P-h chart data '!$A$1,"PT",J80,J$6)</f>
        <v>-158.0294817098428</v>
      </c>
      <c r="J80" s="14">
        <v>94</v>
      </c>
      <c r="K80" s="14">
        <f>_XLL.ENTHALPY('P-h chart data '!$A$1,"PT",L80,L$6)</f>
        <v>-88.71010335527419</v>
      </c>
      <c r="L80" s="14">
        <v>94</v>
      </c>
      <c r="M80" s="14">
        <f>_XLL.ENTHALPY('P-h chart data '!$A$1,"PT",N80,N$6)</f>
        <v>-3.589289752728649</v>
      </c>
      <c r="N80" s="14">
        <v>94</v>
      </c>
      <c r="V80" s="14">
        <f>_XLL.ENTHALPY('P-h chart data '!$A$1,"Pv",W80,W$6)</f>
        <v>93.7946734369427</v>
      </c>
      <c r="W80" s="14">
        <v>94</v>
      </c>
      <c r="Y80" s="14">
        <f>_XLL.ENTHALPY('P-h chart data '!$A$1,"Pq",Z80,Z$5)</f>
        <v>3.5486351362474746</v>
      </c>
      <c r="Z80" s="14">
        <f t="shared" si="6"/>
        <v>26.22199999999996</v>
      </c>
      <c r="AA80" s="14">
        <f>_XLL.ENTHALPY('P-h chart data '!$A$1,"Pq",AB80,AB$5)</f>
        <v>24.461318357001222</v>
      </c>
      <c r="AB80" s="14">
        <f t="shared" si="7"/>
        <v>26.22199999999996</v>
      </c>
      <c r="AC80" s="14">
        <f>_XLL.ENTHALPY('P-h chart data '!$A$1,"Pq",AD80,AD$5)</f>
        <v>45.37400157775497</v>
      </c>
      <c r="AD80" s="14">
        <f t="shared" si="8"/>
        <v>26.22199999999996</v>
      </c>
      <c r="AF80" s="14">
        <f>_XLL.ENTHALPY('P-h chart data '!$A$1,"Ps",AG80,AG$6)</f>
        <v>-273.2972764605576</v>
      </c>
      <c r="AG80" s="14">
        <v>94</v>
      </c>
      <c r="AH80" s="14">
        <f>_XLL.ENTHALPY('P-h chart data '!$A$1,"Ps",AI80,AI$6)</f>
        <v>-131.82948254786464</v>
      </c>
      <c r="AI80" s="14">
        <v>94</v>
      </c>
      <c r="AJ80" s="14">
        <f>_XLL.ENTHALPY('P-h chart data '!$A$1,"Ps",AK80,AK$6)</f>
        <v>71.12478031473393</v>
      </c>
      <c r="AK80" s="14">
        <v>94</v>
      </c>
    </row>
    <row r="81" spans="1:38" ht="12.75">
      <c r="A81" s="14">
        <f>_XLL.ENTHALPY('P-h chart data '!$A$1,"Pq",B81,0)</f>
        <v>-15.70346182386759</v>
      </c>
      <c r="B81" s="14">
        <f t="shared" si="5"/>
        <v>26.585499999999957</v>
      </c>
      <c r="C81" s="14">
        <f>_XLL.ENTHALPY('P-h chart data '!$A$1,"Pq",D81,1)</f>
        <v>66.33529521895312</v>
      </c>
      <c r="D81" s="14">
        <f t="shared" si="5"/>
        <v>26.585499999999957</v>
      </c>
      <c r="G81" s="14">
        <f>_XLL.ENTHALPY('P-h chart data '!$A$1,"PT",H81,H$6)</f>
        <v>-220.39662896679494</v>
      </c>
      <c r="H81" s="14">
        <v>96</v>
      </c>
      <c r="I81" s="14">
        <f>_XLL.ENTHALPY('P-h chart data '!$A$1,"PT",J81,J$6)</f>
        <v>-157.97885641698403</v>
      </c>
      <c r="J81" s="14">
        <v>96</v>
      </c>
      <c r="K81" s="14">
        <f>_XLL.ENTHALPY('P-h chart data '!$A$1,"PT",L81,L$6)</f>
        <v>-88.73954807994126</v>
      </c>
      <c r="L81" s="14">
        <v>96</v>
      </c>
      <c r="M81" s="14">
        <f>_XLL.ENTHALPY('P-h chart data '!$A$1,"PT",N81,N$6)</f>
        <v>-3.890261929881733</v>
      </c>
      <c r="N81" s="14">
        <v>96</v>
      </c>
      <c r="V81" s="14">
        <f>_XLL.ENTHALPY('P-h chart data '!$A$1,"Pv",W81,W$6)</f>
        <v>96.45630411694239</v>
      </c>
      <c r="W81" s="14">
        <v>96</v>
      </c>
      <c r="Y81" s="14">
        <f>_XLL.ENTHALPY('P-h chart data '!$A$1,"Pq",Z81,Z$5)</f>
        <v>4.806227436837589</v>
      </c>
      <c r="Z81" s="14">
        <f t="shared" si="6"/>
        <v>26.585499999999957</v>
      </c>
      <c r="AA81" s="14">
        <f>_XLL.ENTHALPY('P-h chart data '!$A$1,"Pq",AB81,AB$5)</f>
        <v>25.315916697542768</v>
      </c>
      <c r="AB81" s="14">
        <f t="shared" si="7"/>
        <v>26.585499999999957</v>
      </c>
      <c r="AC81" s="14">
        <f>_XLL.ENTHALPY('P-h chart data '!$A$1,"Pq",AD81,AD$5)</f>
        <v>45.82560595824795</v>
      </c>
      <c r="AD81" s="14">
        <f t="shared" si="8"/>
        <v>26.585499999999957</v>
      </c>
      <c r="AF81" s="14">
        <f>_XLL.ENTHALPY('P-h chart data '!$A$1,"Ps",AG81,AG$6)</f>
        <v>-273.16793826798533</v>
      </c>
      <c r="AG81" s="14">
        <v>96</v>
      </c>
      <c r="AH81" s="14">
        <f>_XLL.ENTHALPY('P-h chart data '!$A$1,"Ps",AI81,AI$6)</f>
        <v>-131.6737098033464</v>
      </c>
      <c r="AI81" s="14">
        <v>96</v>
      </c>
      <c r="AJ81" s="14">
        <f>_XLL.ENTHALPY('P-h chart data '!$A$1,"Ps",AK81,AK$6)</f>
        <v>71.41131552720238</v>
      </c>
      <c r="AK81" s="14">
        <v>96</v>
      </c>
    </row>
    <row r="82" spans="1:38" ht="12.75">
      <c r="A82" s="14">
        <f>_XLL.ENTHALPY('P-h chart data '!$A$1,"Pq",B82,0)</f>
        <v>-14.039813140525595</v>
      </c>
      <c r="B82" s="14">
        <f t="shared" si="5"/>
        <v>26.948999999999955</v>
      </c>
      <c r="C82" s="14">
        <f>_XLL.ENTHALPY('P-h chart data '!$A$1,"Pq",D82,1)</f>
        <v>66.3640364253292</v>
      </c>
      <c r="D82" s="14">
        <f t="shared" si="5"/>
        <v>26.948999999999955</v>
      </c>
      <c r="G82" s="14">
        <f>_XLL.ENTHALPY('P-h chart data '!$A$1,"PT",H82,H$6)</f>
        <v>-220.31288107313003</v>
      </c>
      <c r="H82" s="14">
        <v>98</v>
      </c>
      <c r="I82" s="14">
        <f>_XLL.ENTHALPY('P-h chart data '!$A$1,"PT",J82,J$6)</f>
        <v>-157.92773629869174</v>
      </c>
      <c r="J82" s="14">
        <v>98</v>
      </c>
      <c r="K82" s="14">
        <f>_XLL.ENTHALPY('P-h chart data '!$A$1,"PT",L82,L$6)</f>
        <v>-88.7670295875512</v>
      </c>
      <c r="L82" s="14">
        <v>98</v>
      </c>
      <c r="M82" s="14">
        <f>_XLL.ENTHALPY('P-h chart data '!$A$1,"PT",N82,N$6)</f>
        <v>-4.178810165786062</v>
      </c>
      <c r="N82" s="14">
        <v>98</v>
      </c>
      <c r="V82" s="14">
        <f>_XLL.ENTHALPY('P-h chart data '!$A$1,"Pv",W82,W$6)</f>
        <v>99.12728960388645</v>
      </c>
      <c r="W82" s="14">
        <v>98</v>
      </c>
      <c r="Y82" s="14">
        <f>_XLL.ENTHALPY('P-h chart data '!$A$1,"Pq",Z82,Z$5)</f>
        <v>6.061149250938106</v>
      </c>
      <c r="Z82" s="14">
        <f t="shared" si="6"/>
        <v>26.948999999999955</v>
      </c>
      <c r="AA82" s="14">
        <f>_XLL.ENTHALPY('P-h chart data '!$A$1,"Pq",AB82,AB$5)</f>
        <v>26.162111642401808</v>
      </c>
      <c r="AB82" s="14">
        <f t="shared" si="7"/>
        <v>26.948999999999955</v>
      </c>
      <c r="AC82" s="14">
        <f>_XLL.ENTHALPY('P-h chart data '!$A$1,"Pq",AD82,AD$5)</f>
        <v>46.2630740338655</v>
      </c>
      <c r="AD82" s="14">
        <f t="shared" si="8"/>
        <v>26.948999999999955</v>
      </c>
      <c r="AF82" s="14">
        <f>_XLL.ENTHALPY('P-h chart data '!$A$1,"Ps",AG82,AG$6)</f>
        <v>-273.0386197639988</v>
      </c>
      <c r="AG82" s="14">
        <v>98</v>
      </c>
      <c r="AH82" s="14">
        <f>_XLL.ENTHALPY('P-h chart data '!$A$1,"Ps",AI82,AI$6)</f>
        <v>-131.51805439875338</v>
      </c>
      <c r="AI82" s="14">
        <v>98</v>
      </c>
      <c r="AJ82" s="14">
        <f>_XLL.ENTHALPY('P-h chart data '!$A$1,"Ps",AK82,AK$6)</f>
        <v>71.6954143129038</v>
      </c>
      <c r="AK82" s="14">
        <v>98</v>
      </c>
    </row>
    <row r="83" spans="1:38" ht="12.75">
      <c r="A83" s="14">
        <f>_XLL.ENTHALPY('P-h chart data '!$A$1,"Pq",B83,0)</f>
        <v>-12.372091555051947</v>
      </c>
      <c r="B83" s="14">
        <f t="shared" si="5"/>
        <v>27.312499999999954</v>
      </c>
      <c r="C83" s="14">
        <f>_XLL.ENTHALPY('P-h chart data '!$A$1,"Pq",D83,1)</f>
        <v>66.37227964709503</v>
      </c>
      <c r="D83" s="14">
        <f t="shared" si="5"/>
        <v>27.312499999999954</v>
      </c>
      <c r="G83" s="14">
        <f>_XLL.ENTHALPY('P-h chart data '!$A$1,"PT",H83,H$6)</f>
        <v>-220.22898338015597</v>
      </c>
      <c r="H83" s="14">
        <v>100</v>
      </c>
      <c r="I83" s="14">
        <f>_XLL.ENTHALPY('P-h chart data '!$A$1,"PT",J83,J$6)</f>
        <v>-157.87612854968026</v>
      </c>
      <c r="J83" s="14">
        <v>100</v>
      </c>
      <c r="K83" s="14">
        <f>_XLL.ENTHALPY('P-h chart data '!$A$1,"PT",L83,L$6)</f>
        <v>-88.79259951983444</v>
      </c>
      <c r="L83" s="14">
        <v>100</v>
      </c>
      <c r="M83" s="14">
        <f>_XLL.ENTHALPY('P-h chart data '!$A$1,"PT",N83,N$6)</f>
        <v>-4.4556567250148955</v>
      </c>
      <c r="N83" s="14">
        <v>100</v>
      </c>
      <c r="V83" s="14">
        <f>_XLL.ENTHALPY('P-h chart data '!$A$1,"Pv",W83,W$6)</f>
        <v>101.80763829515155</v>
      </c>
      <c r="W83" s="14">
        <v>100</v>
      </c>
      <c r="Y83" s="14">
        <f>_XLL.ENTHALPY('P-h chart data '!$A$1,"Pq",Z83,Z$5)</f>
        <v>7.314001245484796</v>
      </c>
      <c r="Z83" s="14">
        <f t="shared" si="6"/>
        <v>27.312499999999954</v>
      </c>
      <c r="AA83" s="14">
        <f>_XLL.ENTHALPY('P-h chart data '!$A$1,"Pq",AB83,AB$5)</f>
        <v>27.000094046021538</v>
      </c>
      <c r="AB83" s="14">
        <f t="shared" si="7"/>
        <v>27.312499999999954</v>
      </c>
      <c r="AC83" s="14">
        <f>_XLL.ENTHALPY('P-h chart data '!$A$1,"Pq",AD83,AD$5)</f>
        <v>46.68618684655828</v>
      </c>
      <c r="AD83" s="14">
        <f t="shared" si="8"/>
        <v>27.312499999999954</v>
      </c>
      <c r="AF83" s="14">
        <f>_XLL.ENTHALPY('P-h chart data '!$A$1,"Ps",AG83,AG$6)</f>
        <v>-272.90932089048465</v>
      </c>
      <c r="AG83" s="14">
        <v>100</v>
      </c>
      <c r="AH83" s="14">
        <f>_XLL.ENTHALPY('P-h chart data '!$A$1,"Ps",AI83,AI$6)</f>
        <v>-131.3625154334805</v>
      </c>
      <c r="AI83" s="14">
        <v>100</v>
      </c>
      <c r="AJ83" s="14">
        <f>_XLL.ENTHALPY('P-h chart data '!$A$1,"Ps",AK83,AK$6)</f>
        <v>71.97717702454803</v>
      </c>
      <c r="AK83" s="14">
        <v>100</v>
      </c>
    </row>
    <row r="84" spans="1:38" ht="12.75">
      <c r="A84" s="14">
        <f>_XLL.ENTHALPY('P-h chart data '!$A$1,"Pq",B84,0)</f>
        <v>-10.699215415515528</v>
      </c>
      <c r="B84" s="14">
        <f t="shared" si="5"/>
        <v>27.675999999999952</v>
      </c>
      <c r="C84" s="14">
        <f>_XLL.ENTHALPY('P-h chart data '!$A$1,"Pq",D84,1)</f>
        <v>66.359311201303</v>
      </c>
      <c r="D84" s="14">
        <f t="shared" si="5"/>
        <v>27.675999999999952</v>
      </c>
      <c r="G84" s="14">
        <f>_XLL.ENTHALPY('P-h chart data '!$A$1,"PT",H84,H$6)</f>
        <v>-220.14493723164364</v>
      </c>
      <c r="H84" s="14">
        <v>102</v>
      </c>
      <c r="I84" s="14">
        <f>_XLL.ENTHALPY('P-h chart data '!$A$1,"PT",J84,J$6)</f>
        <v>-157.82404020762655</v>
      </c>
      <c r="J84" s="14">
        <v>102</v>
      </c>
      <c r="K84" s="14">
        <f>_XLL.ENTHALPY('P-h chart data '!$A$1,"PT",L84,L$6)</f>
        <v>-88.81630746529795</v>
      </c>
      <c r="L84" s="14">
        <v>102</v>
      </c>
      <c r="M84" s="14">
        <f>_XLL.ENTHALPY('P-h chart data '!$A$1,"PT",N84,N$6)</f>
        <v>-4.721461449080222</v>
      </c>
      <c r="N84" s="14">
        <v>102</v>
      </c>
      <c r="V84" s="14">
        <f>_XLL.ENTHALPY('P-h chart data '!$A$1,"Pv",W84,W$6)</f>
        <v>104.49735843350089</v>
      </c>
      <c r="W84" s="14">
        <v>102</v>
      </c>
      <c r="Y84" s="14">
        <f>_XLL.ENTHALPY('P-h chart data '!$A$1,"Pq",Z84,Z$5)</f>
        <v>8.565416238689107</v>
      </c>
      <c r="Z84" s="14">
        <f t="shared" si="6"/>
        <v>27.675999999999952</v>
      </c>
      <c r="AA84" s="14">
        <f>_XLL.ENTHALPY('P-h chart data '!$A$1,"Pq",AB84,AB$5)</f>
        <v>27.83004789289374</v>
      </c>
      <c r="AB84" s="14">
        <f t="shared" si="7"/>
        <v>27.675999999999952</v>
      </c>
      <c r="AC84" s="14">
        <f>_XLL.ENTHALPY('P-h chart data '!$A$1,"Pq",AD84,AD$5)</f>
        <v>47.09467954709838</v>
      </c>
      <c r="AD84" s="14">
        <f t="shared" si="8"/>
        <v>27.675999999999952</v>
      </c>
      <c r="AF84" s="14">
        <f>_XLL.ENTHALPY('P-h chart data '!$A$1,"Ps",AG84,AG$6)</f>
        <v>-272.7800415896209</v>
      </c>
      <c r="AG84" s="14">
        <v>102</v>
      </c>
      <c r="AH84" s="14">
        <f>_XLL.ENTHALPY('P-h chart data '!$A$1,"Ps",AI84,AI$6)</f>
        <v>-131.20709201932522</v>
      </c>
      <c r="AI84" s="14">
        <v>102</v>
      </c>
      <c r="AJ84" s="14">
        <f>_XLL.ENTHALPY('P-h chart data '!$A$1,"Ps",AK84,AK$6)</f>
        <v>72.25669709006883</v>
      </c>
      <c r="AK84" s="14">
        <v>102</v>
      </c>
    </row>
    <row r="85" spans="1:38" ht="12.75">
      <c r="A85" s="14">
        <f>_XLL.ENTHALPY('P-h chart data '!$A$1,"Pq",B85,0)</f>
        <v>-9.020019736376252</v>
      </c>
      <c r="B85" s="14">
        <f t="shared" si="5"/>
        <v>28.03949999999995</v>
      </c>
      <c r="C85" s="14">
        <f>_XLL.ENTHALPY('P-h chart data '!$A$1,"Pq",D85,1)</f>
        <v>66.32432100119296</v>
      </c>
      <c r="D85" s="14">
        <f t="shared" si="5"/>
        <v>28.03949999999995</v>
      </c>
      <c r="G85" s="14">
        <f>_XLL.ENTHALPY('P-h chart data '!$A$1,"PT",H85,H$6)</f>
        <v>-220.06074395351934</v>
      </c>
      <c r="H85" s="14">
        <v>104</v>
      </c>
      <c r="I85" s="14">
        <f>_XLL.ENTHALPY('P-h chart data '!$A$1,"PT",J85,J$6)</f>
        <v>-157.77147815777278</v>
      </c>
      <c r="J85" s="14">
        <v>104</v>
      </c>
      <c r="K85" s="14">
        <f>_XLL.ENTHALPY('P-h chart data '!$A$1,"PT",L85,L$6)</f>
        <v>-88.83820106860198</v>
      </c>
      <c r="L85" s="14">
        <v>104</v>
      </c>
      <c r="M85" s="14">
        <f>_XLL.ENTHALPY('P-h chart data '!$A$1,"PT",N85,N$6)</f>
        <v>-4.976828842159503</v>
      </c>
      <c r="N85" s="14">
        <v>104</v>
      </c>
      <c r="V85" s="14">
        <f>_XLL.ENTHALPY('P-h chart data '!$A$1,"Pv",W85,W$6)</f>
        <v>107.19645810657998</v>
      </c>
      <c r="W85" s="14">
        <v>104</v>
      </c>
      <c r="Y85" s="14">
        <f>_XLL.ENTHALPY('P-h chart data '!$A$1,"Pq",Z85,Z$5)</f>
        <v>9.816065448016051</v>
      </c>
      <c r="Z85" s="14">
        <f t="shared" si="6"/>
        <v>28.03949999999995</v>
      </c>
      <c r="AA85" s="14">
        <f>_XLL.ENTHALPY('P-h chart data '!$A$1,"Pq",AB85,AB$5)</f>
        <v>28.652150632408354</v>
      </c>
      <c r="AB85" s="14">
        <f t="shared" si="7"/>
        <v>28.03949999999995</v>
      </c>
      <c r="AC85" s="14">
        <f>_XLL.ENTHALPY('P-h chart data '!$A$1,"Pq",AD85,AD$5)</f>
        <v>47.48823581680065</v>
      </c>
      <c r="AD85" s="14">
        <f t="shared" si="8"/>
        <v>28.03949999999995</v>
      </c>
      <c r="AF85" s="14">
        <f>_XLL.ENTHALPY('P-h chart data '!$A$1,"Ps",AG85,AG$6)</f>
        <v>-272.65078180387627</v>
      </c>
      <c r="AG85" s="14">
        <v>104</v>
      </c>
      <c r="AH85" s="14">
        <f>_XLL.ENTHALPY('P-h chart data '!$A$1,"Ps",AI85,AI$6)</f>
        <v>-131.0517832802354</v>
      </c>
      <c r="AI85" s="14">
        <v>104</v>
      </c>
      <c r="AJ85" s="14">
        <f>_XLL.ENTHALPY('P-h chart data '!$A$1,"Ps",AK85,AK$6)</f>
        <v>72.53406167091111</v>
      </c>
      <c r="AK85" s="14">
        <v>104</v>
      </c>
    </row>
    <row r="86" spans="1:38" ht="12.75">
      <c r="A86" s="14">
        <f>_XLL.ENTHALPY('P-h chart data '!$A$1,"Pq",B86,0)</f>
        <v>-7.333241728501629</v>
      </c>
      <c r="B86" s="14">
        <f t="shared" si="5"/>
        <v>28.40299999999995</v>
      </c>
      <c r="C86" s="14">
        <f>_XLL.ENTHALPY('P-h chart data '!$A$1,"Pq",D86,1)</f>
        <v>66.26638871497883</v>
      </c>
      <c r="D86" s="14">
        <f t="shared" si="5"/>
        <v>28.40299999999995</v>
      </c>
      <c r="G86" s="14">
        <f>_XLL.ENTHALPY('P-h chart data '!$A$1,"PT",H86,H$6)</f>
        <v>-219.9764048541808</v>
      </c>
      <c r="H86" s="14">
        <v>106</v>
      </c>
      <c r="I86" s="14">
        <f>_XLL.ENTHALPY('P-h chart data '!$A$1,"PT",J86,J$6)</f>
        <v>-157.71844913735808</v>
      </c>
      <c r="J86" s="14">
        <v>106</v>
      </c>
      <c r="K86" s="14">
        <f>_XLL.ENTHALPY('P-h chart data '!$A$1,"PT",L86,L$6)</f>
        <v>-88.8583261326544</v>
      </c>
      <c r="L86" s="14">
        <v>106</v>
      </c>
      <c r="M86" s="14">
        <f>_XLL.ENTHALPY('P-h chart data '!$A$1,"PT",N86,N$6)</f>
        <v>-5.222314170506669</v>
      </c>
      <c r="N86" s="14">
        <v>106</v>
      </c>
      <c r="V86" s="14">
        <f>_XLL.ENTHALPY('P-h chart data '!$A$1,"Pv",W86,W$6)</f>
        <v>109.90494524640971</v>
      </c>
      <c r="W86" s="14">
        <v>106</v>
      </c>
      <c r="Y86" s="14">
        <f>_XLL.ENTHALPY('P-h chart data '!$A$1,"Pq",Z86,Z$5)</f>
        <v>11.066665882368486</v>
      </c>
      <c r="Z86" s="14">
        <f t="shared" si="6"/>
        <v>28.40299999999995</v>
      </c>
      <c r="AA86" s="14">
        <f>_XLL.ENTHALPY('P-h chart data '!$A$1,"Pq",AB86,AB$5)</f>
        <v>29.4665734932386</v>
      </c>
      <c r="AB86" s="14">
        <f t="shared" si="7"/>
        <v>28.40299999999995</v>
      </c>
      <c r="AC86" s="14">
        <f>_XLL.ENTHALPY('P-h chart data '!$A$1,"Pq",AD86,AD$5)</f>
        <v>47.86648110410872</v>
      </c>
      <c r="AD86" s="14">
        <f t="shared" si="8"/>
        <v>28.40299999999995</v>
      </c>
      <c r="AF86" s="14">
        <f>_XLL.ENTHALPY('P-h chart data '!$A$1,"Ps",AG86,AG$6)</f>
        <v>-272.52154147600663</v>
      </c>
      <c r="AG86" s="14">
        <v>106</v>
      </c>
      <c r="AH86" s="14">
        <f>_XLL.ENTHALPY('P-h chart data '!$A$1,"Ps",AI86,AI$6)</f>
        <v>-130.89658835206657</v>
      </c>
      <c r="AI86" s="14">
        <v>106</v>
      </c>
      <c r="AJ86" s="14">
        <f>_XLL.ENTHALPY('P-h chart data '!$A$1,"Ps",AK86,AK$6)</f>
        <v>72.80935224175879</v>
      </c>
      <c r="AK86" s="14">
        <v>106</v>
      </c>
    </row>
    <row r="87" spans="1:38" ht="12.75">
      <c r="A87" s="14">
        <f>_XLL.ENTHALPY('P-h chart data '!$A$1,"Pq",B87,0)</f>
        <v>-5.637503426702961</v>
      </c>
      <c r="B87" s="14">
        <f t="shared" si="5"/>
        <v>28.766499999999947</v>
      </c>
      <c r="C87" s="14">
        <f>_XLL.ENTHALPY('P-h chart data '!$A$1,"Pq",D87,1)</f>
        <v>66.18446698422294</v>
      </c>
      <c r="D87" s="14">
        <f t="shared" si="5"/>
        <v>28.766499999999947</v>
      </c>
      <c r="G87" s="14">
        <f>_XLL.ENTHALPY('P-h chart data '!$A$1,"PT",H87,H$6)</f>
        <v>-219.89192122480767</v>
      </c>
      <c r="H87" s="14">
        <v>108</v>
      </c>
      <c r="I87" s="14">
        <f>_XLL.ENTHALPY('P-h chart data '!$A$1,"PT",J87,J$6)</f>
        <v>-157.66495973988995</v>
      </c>
      <c r="J87" s="14">
        <v>108</v>
      </c>
      <c r="K87" s="14">
        <f>_XLL.ENTHALPY('P-h chart data '!$A$1,"PT",L87,L$6)</f>
        <v>-88.87672671400097</v>
      </c>
      <c r="L87" s="14">
        <v>108</v>
      </c>
      <c r="M87" s="14">
        <f>_XLL.ENTHALPY('P-h chart data '!$A$1,"PT",N87,N$6)</f>
        <v>-5.458428736823305</v>
      </c>
      <c r="N87" s="14">
        <v>108</v>
      </c>
      <c r="V87" s="14">
        <f>_XLL.ENTHALPY('P-h chart data '!$A$1,"Pv",W87,W$6)</f>
        <v>112.62282762888246</v>
      </c>
      <c r="W87" s="14">
        <v>108</v>
      </c>
      <c r="Y87" s="14">
        <f>_XLL.ENTHALPY('P-h chart data '!$A$1,"Pq",Z87,Z$5)</f>
        <v>12.317989176028513</v>
      </c>
      <c r="Z87" s="14">
        <f t="shared" si="6"/>
        <v>28.766499999999947</v>
      </c>
      <c r="AA87" s="14">
        <f>_XLL.ENTHALPY('P-h chart data '!$A$1,"Pq",AB87,AB$5)</f>
        <v>30.27348177875999</v>
      </c>
      <c r="AB87" s="14">
        <f t="shared" si="7"/>
        <v>28.766499999999947</v>
      </c>
      <c r="AC87" s="14">
        <f>_XLL.ENTHALPY('P-h chart data '!$A$1,"Pq",AD87,AD$5)</f>
        <v>48.22897438149146</v>
      </c>
      <c r="AD87" s="14">
        <f t="shared" si="8"/>
        <v>28.766499999999947</v>
      </c>
      <c r="AF87" s="14">
        <f>_XLL.ENTHALPY('P-h chart data '!$A$1,"Ps",AG87,AG$6)</f>
        <v>-272.392320549053</v>
      </c>
      <c r="AG87" s="14">
        <v>108</v>
      </c>
      <c r="AH87" s="14">
        <f>_XLL.ENTHALPY('P-h chart data '!$A$1,"Ps",AI87,AI$6)</f>
        <v>-130.7415063823421</v>
      </c>
      <c r="AI87" s="14">
        <v>108</v>
      </c>
      <c r="AJ87" s="14">
        <f>_XLL.ENTHALPY('P-h chart data '!$A$1,"Ps",AK87,AK$6)</f>
        <v>73.08264510287317</v>
      </c>
      <c r="AK87" s="14">
        <v>108</v>
      </c>
    </row>
    <row r="88" spans="1:38" ht="12.75">
      <c r="A88" s="14">
        <f>_XLL.ENTHALPY('P-h chart data '!$A$1,"Pq",B88,0)</f>
        <v>-3.9312906354213544</v>
      </c>
      <c r="B88" s="14">
        <f t="shared" si="5"/>
        <v>29.129999999999946</v>
      </c>
      <c r="C88" s="14">
        <f>_XLL.ENTHALPY('P-h chart data '!$A$1,"Pq",D88,1)</f>
        <v>66.07736092517646</v>
      </c>
      <c r="D88" s="14">
        <f t="shared" si="5"/>
        <v>29.129999999999946</v>
      </c>
      <c r="G88" s="14">
        <f>_XLL.ENTHALPY('P-h chart data '!$A$1,"PT",H88,H$6)</f>
        <v>-219.8072943396641</v>
      </c>
      <c r="H88" s="14">
        <v>110</v>
      </c>
      <c r="I88" s="14">
        <f>_XLL.ENTHALPY('P-h chart data '!$A$1,"PT",J88,J$6)</f>
        <v>-157.61101641925984</v>
      </c>
      <c r="J88" s="14">
        <v>110</v>
      </c>
      <c r="K88" s="14">
        <f>_XLL.ENTHALPY('P-h chart data '!$A$1,"PT",L88,L$6)</f>
        <v>-88.89344521203981</v>
      </c>
      <c r="L88" s="14">
        <v>110</v>
      </c>
      <c r="M88" s="14">
        <f>_XLL.ENTHALPY('P-h chart data '!$A$1,"PT",N88,N$6)</f>
        <v>-5.685644460783193</v>
      </c>
      <c r="N88" s="14">
        <v>110</v>
      </c>
      <c r="V88" s="14">
        <f>_XLL.ENTHALPY('P-h chart data '!$A$1,"Pv",W88,W$6)</f>
        <v>115.3501128732589</v>
      </c>
      <c r="W88" s="14">
        <v>110</v>
      </c>
      <c r="Y88" s="14">
        <f>_XLL.ENTHALPY('P-h chart data '!$A$1,"Pq",Z88,Z$5)</f>
        <v>13.5708722547281</v>
      </c>
      <c r="Z88" s="14">
        <f t="shared" si="6"/>
        <v>29.129999999999946</v>
      </c>
      <c r="AA88" s="14">
        <f>_XLL.ENTHALPY('P-h chart data '!$A$1,"Pq",AB88,AB$5)</f>
        <v>31.073035144877554</v>
      </c>
      <c r="AB88" s="14">
        <f t="shared" si="7"/>
        <v>29.129999999999946</v>
      </c>
      <c r="AC88" s="14">
        <f>_XLL.ENTHALPY('P-h chart data '!$A$1,"Pq",AD88,AD$5)</f>
        <v>48.575198035027</v>
      </c>
      <c r="AD88" s="14">
        <f t="shared" si="8"/>
        <v>29.129999999999946</v>
      </c>
      <c r="AF88" s="14">
        <f>_XLL.ENTHALPY('P-h chart data '!$A$1,"Ps",AG88,AG$6)</f>
        <v>-272.26311896633985</v>
      </c>
      <c r="AG88" s="14">
        <v>110</v>
      </c>
      <c r="AH88" s="14">
        <f>_XLL.ENTHALPY('P-h chart data '!$A$1,"Ps",AI88,AI$6)</f>
        <v>-130.58653653002065</v>
      </c>
      <c r="AI88" s="14">
        <v>110</v>
      </c>
      <c r="AJ88" s="14">
        <f>_XLL.ENTHALPY('P-h chart data '!$A$1,"Ps",AK88,AK$6)</f>
        <v>73.35401183434806</v>
      </c>
      <c r="AK88" s="14">
        <v>110</v>
      </c>
    </row>
    <row r="89" spans="1:38" ht="12.75">
      <c r="A89" s="14">
        <f>_XLL.ENTHALPY('P-h chart data '!$A$1,"Pq",B89,0)</f>
        <v>-2.2129271566134516</v>
      </c>
      <c r="B89" s="14">
        <f t="shared" si="5"/>
        <v>29.493499999999944</v>
      </c>
      <c r="C89" s="14">
        <f>_XLL.ENTHALPY('P-h chart data '!$A$1,"Pq",D89,1)</f>
        <v>65.94370287962408</v>
      </c>
      <c r="D89" s="14">
        <f t="shared" si="5"/>
        <v>29.493499999999944</v>
      </c>
      <c r="G89" s="14">
        <f>_XLL.ENTHALPY('P-h chart data '!$A$1,"PT",H89,H$6)</f>
        <v>-219.72252545639566</v>
      </c>
      <c r="H89" s="14">
        <v>112</v>
      </c>
      <c r="I89" s="14">
        <f>_XLL.ENTHALPY('P-h chart data '!$A$1,"PT",J89,J$6)</f>
        <v>-157.55662549371084</v>
      </c>
      <c r="J89" s="14">
        <v>112</v>
      </c>
      <c r="K89" s="14">
        <f>_XLL.ENTHALPY('P-h chart data '!$A$1,"PT",L89,L$6)</f>
        <v>-88.9085224525366</v>
      </c>
      <c r="L89" s="14">
        <v>112</v>
      </c>
      <c r="M89" s="14">
        <f>_XLL.ENTHALPY('P-h chart data '!$A$1,"PT",N89,N$6)</f>
        <v>-5.9043978730857125</v>
      </c>
      <c r="N89" s="14">
        <v>112</v>
      </c>
      <c r="V89" s="14">
        <f>_XLL.ENTHALPY('P-h chart data '!$A$1,"Pv",W89,W$6)</f>
        <v>118.08680844166409</v>
      </c>
      <c r="W89" s="14">
        <v>112</v>
      </c>
      <c r="Y89" s="14">
        <f>_XLL.ENTHALPY('P-h chart data '!$A$1,"Pq",Z89,Z$5)</f>
        <v>14.82623035244593</v>
      </c>
      <c r="Z89" s="14">
        <f t="shared" si="6"/>
        <v>29.493499999999944</v>
      </c>
      <c r="AA89" s="14">
        <f>_XLL.ENTHALPY('P-h chart data '!$A$1,"Pq",AB89,AB$5)</f>
        <v>31.86538786150531</v>
      </c>
      <c r="AB89" s="14">
        <f t="shared" si="7"/>
        <v>29.493499999999944</v>
      </c>
      <c r="AC89" s="14">
        <f>_XLL.ENTHALPY('P-h chart data '!$A$1,"Pq",AD89,AD$5)</f>
        <v>48.90454537056468</v>
      </c>
      <c r="AD89" s="14">
        <f t="shared" si="8"/>
        <v>29.493499999999944</v>
      </c>
      <c r="AF89" s="14">
        <f>_XLL.ENTHALPY('P-h chart data '!$A$1,"Ps",AG89,AG$6)</f>
        <v>-272.13393667147307</v>
      </c>
      <c r="AG89" s="14">
        <v>112</v>
      </c>
      <c r="AH89" s="14">
        <f>_XLL.ENTHALPY('P-h chart data '!$A$1,"Ps",AI89,AI$6)</f>
        <v>-130.4316779652719</v>
      </c>
      <c r="AI89" s="14">
        <v>112</v>
      </c>
      <c r="AJ89" s="14">
        <f>_XLL.ENTHALPY('P-h chart data '!$A$1,"Ps",AK89,AK$6)</f>
        <v>73.62351970015021</v>
      </c>
      <c r="AK89" s="14">
        <v>112</v>
      </c>
    </row>
    <row r="90" spans="1:38" ht="12.75">
      <c r="A90" s="14">
        <f>_XLL.ENTHALPY('P-h chart data '!$A$1,"Pq",B90,0)</f>
        <v>-0.48054290421465656</v>
      </c>
      <c r="B90" s="14">
        <f t="shared" si="5"/>
        <v>29.856999999999942</v>
      </c>
      <c r="C90" s="14">
        <f>_XLL.ENTHALPY('P-h chart data '!$A$1,"Pq",D90,1)</f>
        <v>65.78192102193724</v>
      </c>
      <c r="D90" s="14">
        <f t="shared" si="5"/>
        <v>29.856999999999942</v>
      </c>
      <c r="G90" s="14">
        <f>_XLL.ENTHALPY('P-h chart data '!$A$1,"PT",H90,H$6)</f>
        <v>-219.63761581631846</v>
      </c>
      <c r="H90" s="14">
        <v>114</v>
      </c>
      <c r="I90" s="14">
        <f>_XLL.ENTHALPY('P-h chart data '!$A$1,"PT",J90,J$6)</f>
        <v>-157.50179314966493</v>
      </c>
      <c r="J90" s="14">
        <v>114</v>
      </c>
      <c r="K90" s="14">
        <f>_XLL.ENTHALPY('P-h chart data '!$A$1,"PT",L90,L$6)</f>
        <v>-88.92199776587744</v>
      </c>
      <c r="L90" s="14">
        <v>114</v>
      </c>
      <c r="M90" s="14">
        <f>_XLL.ENTHALPY('P-h chart data '!$A$1,"PT",N90,N$6)</f>
        <v>-6.115093611431468</v>
      </c>
      <c r="N90" s="14">
        <v>114</v>
      </c>
      <c r="Y90" s="14">
        <f>_XLL.ENTHALPY('P-h chart data '!$A$1,"Pq",Z90,Z$5)</f>
        <v>16.085073077323315</v>
      </c>
      <c r="Z90" s="14">
        <f t="shared" si="6"/>
        <v>29.856999999999942</v>
      </c>
      <c r="AA90" s="14">
        <f>_XLL.ENTHALPY('P-h chart data '!$A$1,"Pq",AB90,AB$5)</f>
        <v>32.65068905886128</v>
      </c>
      <c r="AB90" s="14">
        <f t="shared" si="7"/>
        <v>29.856999999999942</v>
      </c>
      <c r="AC90" s="14">
        <f>_XLL.ENTHALPY('P-h chart data '!$A$1,"Pq",AD90,AD$5)</f>
        <v>49.216305040399256</v>
      </c>
      <c r="AD90" s="14">
        <f t="shared" si="8"/>
        <v>29.856999999999942</v>
      </c>
      <c r="AF90" s="14">
        <f>_XLL.ENTHALPY('P-h chart data '!$A$1,"Ps",AG90,AG$6)</f>
        <v>-272.0047736083385</v>
      </c>
      <c r="AG90" s="14">
        <v>114</v>
      </c>
      <c r="AH90" s="14">
        <f>_XLL.ENTHALPY('P-h chart data '!$A$1,"Ps",AI90,AI$6)</f>
        <v>-130.2769298692545</v>
      </c>
      <c r="AI90" s="14">
        <v>114</v>
      </c>
      <c r="AJ90" s="14">
        <f>_XLL.ENTHALPY('P-h chart data '!$A$1,"Ps",AK90,AK$6)</f>
        <v>73.89123200857179</v>
      </c>
      <c r="AK90" s="14">
        <v>114</v>
      </c>
    </row>
    <row r="91" spans="1:38" ht="12.75">
      <c r="A91" s="14">
        <f>_XLL.ENTHALPY('P-h chart data '!$A$1,"Pq",B91,0)</f>
        <v>1.267966002618382</v>
      </c>
      <c r="B91" s="14">
        <f t="shared" si="5"/>
        <v>30.22049999999994</v>
      </c>
      <c r="C91" s="14">
        <f>_XLL.ENTHALPY('P-h chart data '!$A$1,"Pq",D91,1)</f>
        <v>65.590199916636</v>
      </c>
      <c r="D91" s="14">
        <f t="shared" si="5"/>
        <v>30.22049999999994</v>
      </c>
      <c r="G91" s="14">
        <f>_XLL.ENTHALPY('P-h chart data '!$A$1,"PT",H91,H$6)</f>
        <v>-219.5525666447029</v>
      </c>
      <c r="H91" s="14">
        <v>116</v>
      </c>
      <c r="I91" s="14">
        <f>_XLL.ENTHALPY('P-h chart data '!$A$1,"PT",J91,J$6)</f>
        <v>-157.44652544541265</v>
      </c>
      <c r="J91" s="14">
        <v>116</v>
      </c>
      <c r="K91" s="14">
        <f>_XLL.ENTHALPY('P-h chart data '!$A$1,"PT",L91,L$6)</f>
        <v>-88.9339090604553</v>
      </c>
      <c r="L91" s="14">
        <v>116</v>
      </c>
      <c r="M91" s="14">
        <f>_XLL.ENTHALPY('P-h chart data '!$A$1,"PT",N91,N$6)</f>
        <v>-6.318107491583577</v>
      </c>
      <c r="N91" s="14">
        <v>116</v>
      </c>
      <c r="Y91" s="14">
        <f>_XLL.ENTHALPY('P-h chart data '!$A$1,"Pq",Z91,Z$5)</f>
        <v>17.348524481122787</v>
      </c>
      <c r="Z91" s="14">
        <f t="shared" si="6"/>
        <v>30.22049999999994</v>
      </c>
      <c r="AA91" s="14">
        <f>_XLL.ENTHALPY('P-h chart data '!$A$1,"Pq",AB91,AB$5)</f>
        <v>33.42908295962719</v>
      </c>
      <c r="AB91" s="14">
        <f t="shared" si="7"/>
        <v>30.22049999999994</v>
      </c>
      <c r="AC91" s="14">
        <f>_XLL.ENTHALPY('P-h chart data '!$A$1,"Pq",AD91,AD$5)</f>
        <v>49.509641438131595</v>
      </c>
      <c r="AD91" s="14">
        <f t="shared" si="8"/>
        <v>30.22049999999994</v>
      </c>
      <c r="AF91" s="14">
        <f>_XLL.ENTHALPY('P-h chart data '!$A$1,"Ps",AG91,AG$6)</f>
        <v>-271.8756297210979</v>
      </c>
      <c r="AG91" s="14">
        <v>116</v>
      </c>
      <c r="AH91" s="14">
        <f>_XLL.ENTHALPY('P-h chart data '!$A$1,"Ps",AI91,AI$6)</f>
        <v>-130.12229143390317</v>
      </c>
      <c r="AI91" s="14">
        <v>116</v>
      </c>
      <c r="AJ91" s="14">
        <f>_XLL.ENTHALPY('P-h chart data '!$A$1,"Ps",AK91,AK$6)</f>
        <v>74.15720843469038</v>
      </c>
      <c r="AK91" s="14">
        <v>116</v>
      </c>
    </row>
    <row r="92" spans="1:38" ht="12.75">
      <c r="A92" s="14">
        <f>_XLL.ENTHALPY('P-h chart data '!$A$1,"Pq",B92,0)</f>
        <v>3.034987817776959</v>
      </c>
      <c r="B92" s="14">
        <f t="shared" si="5"/>
        <v>30.58399999999994</v>
      </c>
      <c r="C92" s="14">
        <f>_XLL.ENTHALPY('P-h chart data '!$A$1,"Pq",D92,1)</f>
        <v>65.36643037811125</v>
      </c>
      <c r="D92" s="14">
        <f t="shared" si="5"/>
        <v>30.58399999999994</v>
      </c>
      <c r="G92" s="14">
        <f>_XLL.ENTHALPY('P-h chart data '!$A$1,"PT",H92,H$6)</f>
        <v>-219.46737915105098</v>
      </c>
      <c r="H92" s="14">
        <v>118</v>
      </c>
      <c r="I92" s="14">
        <f>_XLL.ENTHALPY('P-h chart data '!$A$1,"PT",J92,J$6)</f>
        <v>-157.39082831467488</v>
      </c>
      <c r="J92" s="14">
        <v>118</v>
      </c>
      <c r="K92" s="14">
        <f>_XLL.ENTHALPY('P-h chart data '!$A$1,"PT",L92,L$6)</f>
        <v>-88.9442928915522</v>
      </c>
      <c r="L92" s="14">
        <v>118</v>
      </c>
      <c r="M92" s="14">
        <f>_XLL.ENTHALPY('P-h chart data '!$A$1,"PT",N92,N$6)</f>
        <v>-6.513789214384203</v>
      </c>
      <c r="N92" s="14">
        <v>118</v>
      </c>
      <c r="Y92" s="14">
        <f>_XLL.ENTHALPY('P-h chart data '!$A$1,"Pq",Z92,Z$5)</f>
        <v>18.617848457860532</v>
      </c>
      <c r="Z92" s="14">
        <f t="shared" si="6"/>
        <v>30.58399999999994</v>
      </c>
      <c r="AA92" s="14">
        <f>_XLL.ENTHALPY('P-h chart data '!$A$1,"Pq",AB92,AB$5)</f>
        <v>34.200709097944106</v>
      </c>
      <c r="AB92" s="14">
        <f t="shared" si="7"/>
        <v>30.58399999999994</v>
      </c>
      <c r="AC92" s="14">
        <f>_XLL.ENTHALPY('P-h chart data '!$A$1,"Pq",AD92,AD$5)</f>
        <v>49.78356973802767</v>
      </c>
      <c r="AD92" s="14">
        <f t="shared" si="8"/>
        <v>30.58399999999994</v>
      </c>
      <c r="AF92" s="14">
        <f>_XLL.ENTHALPY('P-h chart data '!$A$1,"Ps",AG92,AG$6)</f>
        <v>-271.74650495418985</v>
      </c>
      <c r="AG92" s="14">
        <v>118</v>
      </c>
      <c r="AH92" s="14">
        <f>_XLL.ENTHALPY('P-h chart data '!$A$1,"Ps",AI92,AI$6)</f>
        <v>-129.96776186171965</v>
      </c>
      <c r="AI92" s="14">
        <v>118</v>
      </c>
      <c r="AJ92" s="14">
        <f>_XLL.ENTHALPY('P-h chart data '!$A$1,"Ps",AK92,AK$6)</f>
        <v>74.42150530964761</v>
      </c>
      <c r="AK92" s="14">
        <v>118</v>
      </c>
    </row>
    <row r="93" spans="1:38" ht="12.75">
      <c r="A93" s="14">
        <f>_XLL.ENTHALPY('P-h chart data '!$A$1,"Pq",B93,0)</f>
        <v>4.823260165854997</v>
      </c>
      <c r="B93" s="14">
        <f t="shared" si="5"/>
        <v>30.947499999999938</v>
      </c>
      <c r="C93" s="14">
        <f>_XLL.ENTHALPY('P-h chart data '!$A$1,"Pq",D93,1)</f>
        <v>65.10814488643084</v>
      </c>
      <c r="D93" s="14">
        <f t="shared" si="5"/>
        <v>30.947499999999938</v>
      </c>
      <c r="G93" s="14">
        <f>_XLL.ENTHALPY('P-h chart data '!$A$1,"PT",H93,H$6)</f>
        <v>-219.3820545293677</v>
      </c>
      <c r="H93" s="14">
        <v>120</v>
      </c>
      <c r="I93" s="14">
        <f>_XLL.ENTHALPY('P-h chart data '!$A$1,"PT",J93,J$6)</f>
        <v>-157.33470757003928</v>
      </c>
      <c r="J93" s="14">
        <v>120</v>
      </c>
      <c r="K93" s="14">
        <f>_XLL.ENTHALPY('P-h chart data '!$A$1,"PT",L93,L$6)</f>
        <v>-88.95318452604855</v>
      </c>
      <c r="L93" s="14">
        <v>120</v>
      </c>
      <c r="M93" s="14">
        <f>_XLL.ENTHALPY('P-h chart data '!$A$1,"PT",N93,N$6)</f>
        <v>-6.702464759616948</v>
      </c>
      <c r="N93" s="14">
        <v>120</v>
      </c>
      <c r="Y93" s="14">
        <f>_XLL.ENTHALPY('P-h chart data '!$A$1,"Pq",Z93,Z$5)</f>
        <v>19.894481345998962</v>
      </c>
      <c r="Z93" s="14">
        <f t="shared" si="6"/>
        <v>30.947499999999938</v>
      </c>
      <c r="AA93" s="14">
        <f>_XLL.ENTHALPY('P-h chart data '!$A$1,"Pq",AB93,AB$5)</f>
        <v>34.96570252614292</v>
      </c>
      <c r="AB93" s="14">
        <f t="shared" si="7"/>
        <v>30.947499999999938</v>
      </c>
      <c r="AC93" s="14">
        <f>_XLL.ENTHALPY('P-h chart data '!$A$1,"Pq",AD93,AD$5)</f>
        <v>50.036923706286885</v>
      </c>
      <c r="AD93" s="14">
        <f t="shared" si="8"/>
        <v>30.947499999999938</v>
      </c>
      <c r="AF93" s="14">
        <f>_XLL.ENTHALPY('P-h chart data '!$A$1,"Ps",AG93,AG$6)</f>
        <v>-271.61739925232524</v>
      </c>
      <c r="AG93" s="14">
        <v>120</v>
      </c>
      <c r="AH93" s="14">
        <f>_XLL.ENTHALPY('P-h chart data '!$A$1,"Ps",AI93,AI$6)</f>
        <v>-129.81334036556922</v>
      </c>
      <c r="AI93" s="14">
        <v>120</v>
      </c>
      <c r="AJ93" s="14">
        <f>_XLL.ENTHALPY('P-h chart data '!$A$1,"Ps",AK93,AK$6)</f>
        <v>74.68417588081373</v>
      </c>
      <c r="AK93" s="14">
        <v>120</v>
      </c>
    </row>
    <row r="94" spans="1:38" ht="12.75">
      <c r="A94" s="14">
        <f>_XLL.ENTHALPY('P-h chart data '!$A$1,"Pq",B94,0)</f>
        <v>6.635954865336889</v>
      </c>
      <c r="B94" s="14">
        <f t="shared" si="5"/>
        <v>31.310999999999936</v>
      </c>
      <c r="C94" s="14">
        <f>_XLL.ENTHALPY('P-h chart data '!$A$1,"Pq",D94,1)</f>
        <v>64.81243315472267</v>
      </c>
      <c r="D94" s="14">
        <f t="shared" si="5"/>
        <v>31.310999999999936</v>
      </c>
      <c r="G94" s="14">
        <f>_XLL.ENTHALPY('P-h chart data '!$A$1,"PT",H94,H$6)</f>
        <v>-218.9534152388126</v>
      </c>
      <c r="H94" s="14">
        <v>130</v>
      </c>
      <c r="I94" s="14">
        <f>_XLL.ENTHALPY('P-h chart data '!$A$1,"PT",J94,J$6)</f>
        <v>-157.04794500825534</v>
      </c>
      <c r="J94" s="14">
        <v>130</v>
      </c>
      <c r="K94" s="14">
        <f>_XLL.ENTHALPY('P-h chart data '!$A$1,"PT",L94,L$6)</f>
        <v>-88.97641127496497</v>
      </c>
      <c r="L94" s="14">
        <v>130</v>
      </c>
      <c r="M94" s="14">
        <f>_XLL.ENTHALPY('P-h chart data '!$A$1,"PT",N94,N$6)</f>
        <v>-7.550747569287022</v>
      </c>
      <c r="N94" s="14">
        <v>130</v>
      </c>
      <c r="Y94" s="14">
        <f>_XLL.ENTHALPY('P-h chart data '!$A$1,"Pq",Z94,Z$5)</f>
        <v>21.180074437683334</v>
      </c>
      <c r="Z94" s="14">
        <f t="shared" si="6"/>
        <v>31.310999999999936</v>
      </c>
      <c r="AA94" s="14">
        <f>_XLL.ENTHALPY('P-h chart data '!$A$1,"Pq",AB94,AB$5)</f>
        <v>35.724194010029784</v>
      </c>
      <c r="AB94" s="14">
        <f t="shared" si="7"/>
        <v>31.310999999999936</v>
      </c>
      <c r="AC94" s="14">
        <f>_XLL.ENTHALPY('P-h chart data '!$A$1,"Pq",AD94,AD$5)</f>
        <v>50.26831358237623</v>
      </c>
      <c r="AD94" s="14">
        <f t="shared" si="8"/>
        <v>31.310999999999936</v>
      </c>
      <c r="AF94" s="14">
        <f>_XLL.ENTHALPY('P-h chart data '!$A$1,"Ps",AG94,AG$6)</f>
        <v>-270.9721548024386</v>
      </c>
      <c r="AG94" s="14">
        <v>130</v>
      </c>
      <c r="AH94" s="14">
        <f>_XLL.ENTHALPY('P-h chart data '!$A$1,"Ps",AI94,AI$6)</f>
        <v>-129.04282717648596</v>
      </c>
      <c r="AI94" s="14">
        <v>130</v>
      </c>
      <c r="AJ94" s="14">
        <f>_XLL.ENTHALPY('P-h chart data '!$A$1,"Ps",AK94,AK$6)</f>
        <v>75.97480972347797</v>
      </c>
      <c r="AK94" s="14">
        <v>130</v>
      </c>
    </row>
    <row r="95" spans="1:38" ht="12.75">
      <c r="A95" s="14">
        <f>_XLL.ENTHALPY('P-h chart data '!$A$1,"Pq",B95,0)</f>
        <v>8.476790550952616</v>
      </c>
      <c r="B95" s="14">
        <f t="shared" si="5"/>
        <v>31.674499999999934</v>
      </c>
      <c r="C95" s="14">
        <f>_XLL.ENTHALPY('P-h chart data '!$A$1,"Pq",D95,1)</f>
        <v>64.47582987601812</v>
      </c>
      <c r="D95" s="14">
        <f t="shared" si="5"/>
        <v>31.674499999999934</v>
      </c>
      <c r="G95" s="14">
        <f>_XLL.ENTHALPY('P-h chart data '!$A$1,"PT",H95,H$6)</f>
        <v>-218.52151838607753</v>
      </c>
      <c r="H95" s="14">
        <v>140</v>
      </c>
      <c r="I95" s="14">
        <f>_XLL.ENTHALPY('P-h chart data '!$A$1,"PT",J95,J$6)</f>
        <v>-156.75139983330448</v>
      </c>
      <c r="J95" s="14">
        <v>140</v>
      </c>
      <c r="K95" s="14">
        <f>_XLL.ENTHALPY('P-h chart data '!$A$1,"PT",L95,L$6)</f>
        <v>-88.96697938471141</v>
      </c>
      <c r="L95" s="14">
        <v>140</v>
      </c>
      <c r="M95" s="14">
        <f>_XLL.ENTHALPY('P-h chart data '!$A$1,"PT",N95,N$6)</f>
        <v>-8.26227535889772</v>
      </c>
      <c r="N95" s="14">
        <v>140</v>
      </c>
      <c r="Y95" s="14">
        <f>_XLL.ENTHALPY('P-h chart data '!$A$1,"Pq",Z95,Z$5)</f>
        <v>22.476550382218992</v>
      </c>
      <c r="Z95" s="14">
        <f t="shared" si="6"/>
        <v>31.674499999999934</v>
      </c>
      <c r="AA95" s="14">
        <f>_XLL.ENTHALPY('P-h chart data '!$A$1,"Pq",AB95,AB$5)</f>
        <v>36.47631021348537</v>
      </c>
      <c r="AB95" s="14">
        <f t="shared" si="7"/>
        <v>31.674499999999934</v>
      </c>
      <c r="AC95" s="14">
        <f>_XLL.ENTHALPY('P-h chart data '!$A$1,"Pq",AD95,AD$5)</f>
        <v>50.47607004475175</v>
      </c>
      <c r="AD95" s="14">
        <f t="shared" si="8"/>
        <v>31.674499999999934</v>
      </c>
      <c r="AF95" s="14">
        <f>_XLL.ENTHALPY('P-h chart data '!$A$1,"Ps",AG95,AG$6)</f>
        <v>-270.32737883913944</v>
      </c>
      <c r="AG95" s="14">
        <v>140</v>
      </c>
      <c r="AH95" s="14">
        <f>_XLL.ENTHALPY('P-h chart data '!$A$1,"Ps",AI95,AI$6)</f>
        <v>-128.27490344396972</v>
      </c>
      <c r="AI95" s="14">
        <v>140</v>
      </c>
      <c r="AJ95" s="14">
        <f>_XLL.ENTHALPY('P-h chart data '!$A$1,"Ps",AK95,AK$6)</f>
        <v>77.2313542000007</v>
      </c>
      <c r="AK95" s="14">
        <v>140</v>
      </c>
    </row>
    <row r="96" spans="1:38" ht="12.75">
      <c r="A96" s="14">
        <f>_XLL.ENTHALPY('P-h chart data '!$A$1,"Pq",B96,0)</f>
        <v>10.350185155328676</v>
      </c>
      <c r="B96" s="14">
        <f t="shared" si="5"/>
        <v>32.03799999999993</v>
      </c>
      <c r="C96" s="14">
        <f>_XLL.ENTHALPY('P-h chart data '!$A$1,"Pq",D96,1)</f>
        <v>64.0941625908344</v>
      </c>
      <c r="D96" s="14">
        <f t="shared" si="5"/>
        <v>32.03799999999993</v>
      </c>
      <c r="G96" s="14">
        <f>_XLL.ENTHALPY('P-h chart data '!$A$1,"PT",H96,H$6)</f>
        <v>-218.086497280653</v>
      </c>
      <c r="H96" s="14">
        <v>150</v>
      </c>
      <c r="I96" s="14">
        <f>_XLL.ENTHALPY('P-h chart data '!$A$1,"PT",J96,J$6)</f>
        <v>-156.44568032896612</v>
      </c>
      <c r="J96" s="14">
        <v>150</v>
      </c>
      <c r="K96" s="14">
        <f>_XLL.ENTHALPY('P-h chart data '!$A$1,"PT",L96,L$6)</f>
        <v>-88.92815573932091</v>
      </c>
      <c r="L96" s="14">
        <v>150</v>
      </c>
      <c r="M96" s="14">
        <f>_XLL.ENTHALPY('P-h chart data '!$A$1,"PT",N96,N$6)</f>
        <v>-8.860523126507795</v>
      </c>
      <c r="N96" s="14">
        <v>150</v>
      </c>
      <c r="Y96" s="14">
        <f>_XLL.ENTHALPY('P-h chart data '!$A$1,"Pq",Z96,Z$5)</f>
        <v>23.78617951420511</v>
      </c>
      <c r="Z96" s="14">
        <f t="shared" si="6"/>
        <v>32.03799999999993</v>
      </c>
      <c r="AA96" s="14">
        <f>_XLL.ENTHALPY('P-h chart data '!$A$1,"Pq",AB96,AB$5)</f>
        <v>37.222173873081545</v>
      </c>
      <c r="AB96" s="14">
        <f t="shared" si="7"/>
        <v>32.03799999999993</v>
      </c>
      <c r="AC96" s="14">
        <f>_XLL.ENTHALPY('P-h chart data '!$A$1,"Pq",AD96,AD$5)</f>
        <v>50.65816823195797</v>
      </c>
      <c r="AD96" s="14">
        <f t="shared" si="8"/>
        <v>32.03799999999993</v>
      </c>
      <c r="AF96" s="14">
        <f>_XLL.ENTHALPY('P-h chart data '!$A$1,"Ps",AG96,AG$6)</f>
        <v>-269.6830647474798</v>
      </c>
      <c r="AG96" s="14">
        <v>150</v>
      </c>
      <c r="AH96" s="14">
        <f>_XLL.ENTHALPY('P-h chart data '!$A$1,"Ps",AI96,AI$6)</f>
        <v>-127.50948133247195</v>
      </c>
      <c r="AI96" s="14">
        <v>150</v>
      </c>
      <c r="AJ96" s="14">
        <f>_XLL.ENTHALPY('P-h chart data '!$A$1,"Ps",AK96,AK$6)</f>
        <v>78.45807390469892</v>
      </c>
      <c r="AK96" s="14">
        <v>150</v>
      </c>
    </row>
    <row r="97" spans="1:30" ht="12.75">
      <c r="A97" s="14">
        <f>_XLL.ENTHALPY('P-h chart data '!$A$1,"Pq",B97,0)</f>
        <v>12.261467022100025</v>
      </c>
      <c r="B97" s="14">
        <f t="shared" si="5"/>
        <v>32.401499999999935</v>
      </c>
      <c r="C97" s="14">
        <f>_XLL.ENTHALPY('P-h chart data '!$A$1,"Pq",D97,1)</f>
        <v>63.662340904617025</v>
      </c>
      <c r="D97" s="14">
        <f t="shared" si="5"/>
        <v>32.401499999999935</v>
      </c>
      <c r="Y97" s="14">
        <f>_XLL.ENTHALPY('P-h chart data '!$A$1,"Pq",Z97,Z$5)</f>
        <v>25.111685492729276</v>
      </c>
      <c r="Z97" s="14">
        <f t="shared" si="6"/>
        <v>32.401499999999935</v>
      </c>
      <c r="AA97" s="14">
        <f>_XLL.ENTHALPY('P-h chart data '!$A$1,"Pq",AB97,AB$5)</f>
        <v>37.96190396335853</v>
      </c>
      <c r="AB97" s="14">
        <f t="shared" si="7"/>
        <v>32.401499999999935</v>
      </c>
      <c r="AC97" s="14">
        <f>_XLL.ENTHALPY('P-h chart data '!$A$1,"Pq",AD97,AD$5)</f>
        <v>50.81212243398778</v>
      </c>
      <c r="AD97" s="14">
        <f t="shared" si="8"/>
        <v>32.401499999999935</v>
      </c>
    </row>
    <row r="98" spans="1:30" ht="12.75">
      <c r="A98" s="14">
        <f>_XLL.ENTHALPY('P-h chart data '!$A$1,"Pq",B98,0)</f>
        <v>14.217174853004536</v>
      </c>
      <c r="B98" s="14">
        <f t="shared" si="5"/>
        <v>32.76499999999994</v>
      </c>
      <c r="C98" s="14">
        <f>_XLL.ENTHALPY('P-h chart data '!$A$1,"Pq",D98,1)</f>
        <v>63.17405685372588</v>
      </c>
      <c r="D98" s="14">
        <f t="shared" si="5"/>
        <v>32.76499999999994</v>
      </c>
      <c r="Y98" s="14">
        <f>_XLL.ENTHALPY('P-h chart data '!$A$1,"Pq",Z98,Z$5)</f>
        <v>26.456395353184874</v>
      </c>
      <c r="Z98" s="14">
        <f t="shared" si="6"/>
        <v>32.76499999999994</v>
      </c>
      <c r="AA98" s="14">
        <f>_XLL.ENTHALPY('P-h chart data '!$A$1,"Pq",AB98,AB$5)</f>
        <v>38.69561585336521</v>
      </c>
      <c r="AB98" s="14">
        <f t="shared" si="7"/>
        <v>32.76499999999994</v>
      </c>
      <c r="AC98" s="14">
        <f>_XLL.ENTHALPY('P-h chart data '!$A$1,"Pq",AD98,AD$5)</f>
        <v>50.93483635354555</v>
      </c>
      <c r="AD98" s="14">
        <f t="shared" si="8"/>
        <v>32.76499999999994</v>
      </c>
    </row>
    <row r="99" spans="1:30" ht="12.75">
      <c r="A99" s="14">
        <f>_XLL.ENTHALPY('P-h chart data '!$A$1,"Pq",B99,0)</f>
        <v>16.225496992629594</v>
      </c>
      <c r="B99" s="14">
        <f t="shared" si="5"/>
        <v>33.12849999999994</v>
      </c>
      <c r="C99" s="14">
        <f>_XLL.ENTHALPY('P-h chart data '!$A$1,"Pq",D99,1)</f>
        <v>62.6213459174012</v>
      </c>
      <c r="D99" s="14">
        <f t="shared" si="5"/>
        <v>33.12849999999994</v>
      </c>
      <c r="Y99" s="14">
        <f>_XLL.ENTHALPY('P-h chart data '!$A$1,"Pq",Z99,Z$5)</f>
        <v>27.824459223822494</v>
      </c>
      <c r="Z99" s="14">
        <f t="shared" si="6"/>
        <v>33.12849999999994</v>
      </c>
      <c r="AA99" s="14">
        <f>_XLL.ENTHALPY('P-h chart data '!$A$1,"Pq",AB99,AB$5)</f>
        <v>39.4234214550154</v>
      </c>
      <c r="AB99" s="14">
        <f t="shared" si="7"/>
        <v>33.12849999999994</v>
      </c>
      <c r="AC99" s="14">
        <f>_XLL.ENTHALPY('P-h chart data '!$A$1,"Pq",AD99,AD$5)</f>
        <v>51.0223836862083</v>
      </c>
      <c r="AD99" s="14">
        <f t="shared" si="8"/>
        <v>33.12849999999994</v>
      </c>
    </row>
    <row r="100" spans="1:30" ht="12.75">
      <c r="A100" s="14">
        <f>_XLL.ENTHALPY('P-h chart data '!$A$1,"Pq",B100,0)</f>
        <v>18.296938441961146</v>
      </c>
      <c r="B100" s="14">
        <f t="shared" si="5"/>
        <v>33.49199999999994</v>
      </c>
      <c r="C100" s="14">
        <f>_XLL.ENTHALPY('P-h chart data '!$A$1,"Pq",D100,1)</f>
        <v>61.99392028558206</v>
      </c>
      <c r="D100" s="14">
        <f t="shared" si="5"/>
        <v>33.49199999999994</v>
      </c>
      <c r="Y100" s="14">
        <f>_XLL.ENTHALPY('P-h chart data '!$A$1,"Pq",Z100,Z$5)</f>
        <v>29.221183902866375</v>
      </c>
      <c r="Z100" s="14">
        <f t="shared" si="6"/>
        <v>33.49199999999994</v>
      </c>
      <c r="AA100" s="14">
        <f>_XLL.ENTHALPY('P-h chart data '!$A$1,"Pq",AB100,AB$5)</f>
        <v>40.145429363771605</v>
      </c>
      <c r="AB100" s="14">
        <f t="shared" si="7"/>
        <v>33.49199999999994</v>
      </c>
      <c r="AC100" s="14">
        <f>_XLL.ENTHALPY('P-h chart data '!$A$1,"Pq",AD100,AD$5)</f>
        <v>51.069674824676824</v>
      </c>
      <c r="AD100" s="14">
        <f t="shared" si="8"/>
        <v>33.49199999999994</v>
      </c>
    </row>
    <row r="101" spans="1:30" ht="12.75">
      <c r="A101" s="14">
        <f>_XLL.ENTHALPY('P-h chart data '!$A$1,"Pq",B101,0)</f>
        <v>20.445379023464696</v>
      </c>
      <c r="B101" s="14">
        <f t="shared" si="5"/>
        <v>33.85549999999994</v>
      </c>
      <c r="C101" s="14">
        <f>_XLL.ENTHALPY('P-h chart data '!$A$1,"Pq",D101,1)</f>
        <v>61.278110960801186</v>
      </c>
      <c r="D101" s="14">
        <f t="shared" si="5"/>
        <v>33.85549999999994</v>
      </c>
      <c r="Y101" s="14">
        <f>_XLL.ENTHALPY('P-h chart data '!$A$1,"Pq",Z101,Z$5)</f>
        <v>30.65356200779882</v>
      </c>
      <c r="Z101" s="14">
        <f t="shared" si="6"/>
        <v>33.85549999999994</v>
      </c>
      <c r="AA101" s="14">
        <f>_XLL.ENTHALPY('P-h chart data '!$A$1,"Pq",AB101,AB$5)</f>
        <v>40.86174499213294</v>
      </c>
      <c r="AB101" s="14">
        <f t="shared" si="7"/>
        <v>33.85549999999994</v>
      </c>
      <c r="AC101" s="14">
        <f>_XLL.ENTHALPY('P-h chart data '!$A$1,"Pq",AD101,AD$5)</f>
        <v>51.069927976467056</v>
      </c>
      <c r="AD101" s="14">
        <f t="shared" si="8"/>
        <v>33.85549999999994</v>
      </c>
    </row>
    <row r="102" spans="1:30" ht="12.75">
      <c r="A102" s="14">
        <f>_XLL.ENTHALPY('P-h chart data '!$A$1,"Pq",B102,0)</f>
        <v>22.689845894978134</v>
      </c>
      <c r="B102" s="14">
        <f t="shared" si="5"/>
        <v>34.218999999999944</v>
      </c>
      <c r="C102" s="14">
        <f>_XLL.ENTHALPY('P-h chart data '!$A$1,"Pq",D102,1)</f>
        <v>60.455095497767786</v>
      </c>
      <c r="D102" s="14">
        <f t="shared" si="5"/>
        <v>34.218999999999944</v>
      </c>
      <c r="Y102" s="14">
        <f>_XLL.ENTHALPY('P-h chart data '!$A$1,"Pq",Z102,Z$5)</f>
        <v>32.13115829567555</v>
      </c>
      <c r="Z102" s="14">
        <f t="shared" si="6"/>
        <v>34.218999999999944</v>
      </c>
      <c r="AA102" s="14">
        <f>_XLL.ENTHALPY('P-h chart data '!$A$1,"Pq",AB102,AB$5)</f>
        <v>41.57247069637295</v>
      </c>
      <c r="AB102" s="14">
        <f t="shared" si="7"/>
        <v>34.218999999999944</v>
      </c>
      <c r="AC102" s="14">
        <f>_XLL.ENTHALPY('P-h chart data '!$A$1,"Pq",AD102,AD$5)</f>
        <v>51.01378309707036</v>
      </c>
      <c r="AD102" s="14">
        <f t="shared" si="8"/>
        <v>34.218999999999944</v>
      </c>
    </row>
    <row r="103" spans="1:30" ht="12.75">
      <c r="A103" s="14">
        <f>_XLL.ENTHALPY('P-h chart data '!$A$1,"Pq",B103,0)</f>
        <v>25.05769629302617</v>
      </c>
      <c r="B103" s="14">
        <f t="shared" si="5"/>
        <v>34.582499999999946</v>
      </c>
      <c r="C103" s="14">
        <f>_XLL.ENTHALPY('P-h chart data '!$A$1,"Pq",D103,1)</f>
        <v>59.49771550082096</v>
      </c>
      <c r="D103" s="14">
        <f t="shared" si="5"/>
        <v>34.582499999999946</v>
      </c>
      <c r="Y103" s="14">
        <f>_XLL.ENTHALPY('P-h chart data '!$A$1,"Pq",Z103,Z$5)</f>
        <v>33.66770109497487</v>
      </c>
      <c r="Z103" s="14">
        <f t="shared" si="6"/>
        <v>34.582499999999946</v>
      </c>
      <c r="AA103" s="14">
        <f>_XLL.ENTHALPY('P-h chart data '!$A$1,"Pq",AB103,AB$5)</f>
        <v>42.277705896923564</v>
      </c>
      <c r="AB103" s="14">
        <f t="shared" si="7"/>
        <v>34.582499999999946</v>
      </c>
      <c r="AC103" s="14">
        <f>_XLL.ENTHALPY('P-h chart data '!$A$1,"Pq",AD103,AD$5)</f>
        <v>50.88771069887226</v>
      </c>
      <c r="AD103" s="14">
        <f t="shared" si="8"/>
        <v>34.582499999999946</v>
      </c>
    </row>
    <row r="104" spans="1:30" ht="12.75">
      <c r="A104" s="14">
        <f>_XLL.ENTHALPY('P-h chart data '!$A$1,"Pq",B104,0)</f>
        <v>27.590885103817815</v>
      </c>
      <c r="B104" s="14">
        <f t="shared" si="5"/>
        <v>34.94599999999995</v>
      </c>
      <c r="C104" s="14">
        <f>_XLL.ENTHALPY('P-h chart data '!$A$1,"Pq",D104,1)</f>
        <v>58.36420928180573</v>
      </c>
      <c r="D104" s="14">
        <f t="shared" si="5"/>
        <v>34.94599999999995</v>
      </c>
      <c r="Y104" s="14">
        <f>_XLL.ENTHALPY('P-h chart data '!$A$1,"Pq",Z104,Z$5)</f>
        <v>35.28421614831479</v>
      </c>
      <c r="Z104" s="14">
        <f t="shared" si="6"/>
        <v>34.94599999999995</v>
      </c>
      <c r="AA104" s="14">
        <f>_XLL.ENTHALPY('P-h chart data '!$A$1,"Pq",AB104,AB$5)</f>
        <v>42.97754719281177</v>
      </c>
      <c r="AB104" s="14">
        <f t="shared" si="7"/>
        <v>34.94599999999995</v>
      </c>
      <c r="AC104" s="14">
        <f>_XLL.ENTHALPY('P-h chart data '!$A$1,"Pq",AD104,AD$5)</f>
        <v>50.670878237308756</v>
      </c>
      <c r="AD104" s="14">
        <f t="shared" si="8"/>
        <v>34.94599999999995</v>
      </c>
    </row>
    <row r="105" spans="1:30" ht="12.75">
      <c r="A105" s="14">
        <f>_XLL.ENTHALPY('P-h chart data '!$A$1,"Pq",B105,0)</f>
        <v>30.360015318104548</v>
      </c>
      <c r="B105" s="14">
        <f t="shared" si="5"/>
        <v>35.30949999999995</v>
      </c>
      <c r="C105" s="14">
        <f>_XLL.ENTHALPY('P-h chart data '!$A$1,"Pq",D105,1)</f>
        <v>56.98416162284121</v>
      </c>
      <c r="D105" s="14">
        <f t="shared" si="5"/>
        <v>35.30949999999995</v>
      </c>
      <c r="Y105" s="14">
        <f>_XLL.ENTHALPY('P-h chart data '!$A$1,"Pq",Z105,Z$5)</f>
        <v>37.01605189428871</v>
      </c>
      <c r="Z105" s="14">
        <f t="shared" si="6"/>
        <v>35.30949999999995</v>
      </c>
      <c r="AA105" s="14">
        <f>_XLL.ENTHALPY('P-h chart data '!$A$1,"Pq",AB105,AB$5)</f>
        <v>43.67208847047287</v>
      </c>
      <c r="AB105" s="14">
        <f t="shared" si="7"/>
        <v>35.30949999999995</v>
      </c>
      <c r="AC105" s="14">
        <f>_XLL.ENTHALPY('P-h chart data '!$A$1,"Pq",AD105,AD$5)</f>
        <v>50.32812504665704</v>
      </c>
      <c r="AD105" s="14">
        <f t="shared" si="8"/>
        <v>35.30949999999995</v>
      </c>
    </row>
    <row r="106" spans="1:30" ht="12.75">
      <c r="A106" s="14">
        <f>_XLL.ENTHALPY('P-h chart data '!$A$1,"Pq",B106,0)</f>
        <v>33.502762653433166</v>
      </c>
      <c r="B106" s="14">
        <f t="shared" si="5"/>
        <v>35.67299999999995</v>
      </c>
      <c r="C106" s="14">
        <f>_XLL.ENTHALPY('P-h chart data '!$A$1,"Pq",D106,1)</f>
        <v>55.22007936115154</v>
      </c>
      <c r="D106" s="14">
        <f t="shared" si="5"/>
        <v>35.67299999999995</v>
      </c>
      <c r="Y106" s="14">
        <f>_XLL.ENTHALPY('P-h chart data '!$A$1,"Pq",Z106,Z$5)</f>
        <v>38.932091830362765</v>
      </c>
      <c r="Z106" s="14">
        <f t="shared" si="6"/>
        <v>35.67299999999995</v>
      </c>
      <c r="AA106" s="14">
        <f>_XLL.ENTHALPY('P-h chart data '!$A$1,"Pq",AB106,AB$5)</f>
        <v>44.36142100729235</v>
      </c>
      <c r="AB106" s="14">
        <f t="shared" si="7"/>
        <v>35.67299999999995</v>
      </c>
      <c r="AC106" s="14">
        <f>_XLL.ENTHALPY('P-h chart data '!$A$1,"Pq",AD106,AD$5)</f>
        <v>49.79075018422194</v>
      </c>
      <c r="AD106" s="14">
        <f t="shared" si="8"/>
        <v>35.67299999999995</v>
      </c>
    </row>
    <row r="107" spans="1:30" ht="12.75">
      <c r="A107" s="14">
        <f>_XLL.ENTHALPY('P-h chart data '!$A$1,"Pq",B107,0)</f>
        <v>37.37471746497299</v>
      </c>
      <c r="B107" s="14">
        <f t="shared" si="5"/>
        <v>36.036499999999954</v>
      </c>
      <c r="C107" s="14">
        <f>_XLL.ENTHALPY('P-h chart data '!$A$1,"Pq",D107,1)</f>
        <v>52.716549675383895</v>
      </c>
      <c r="D107" s="14">
        <f t="shared" si="5"/>
        <v>36.036499999999954</v>
      </c>
      <c r="Y107" s="14">
        <f>_XLL.ENTHALPY('P-h chart data '!$A$1,"Pq",Z107,Z$5)</f>
        <v>41.21017551757571</v>
      </c>
      <c r="Z107" s="14">
        <f t="shared" si="6"/>
        <v>36.036499999999954</v>
      </c>
      <c r="AA107" s="14">
        <f>_XLL.ENTHALPY('P-h chart data '!$A$1,"Pq",AB107,AB$5)</f>
        <v>45.04563357017844</v>
      </c>
      <c r="AB107" s="14">
        <f t="shared" si="7"/>
        <v>36.036499999999954</v>
      </c>
      <c r="AC107" s="14">
        <f>_XLL.ENTHALPY('P-h chart data '!$A$1,"Pq",AD107,AD$5)</f>
        <v>48.88109162278117</v>
      </c>
      <c r="AD107" s="14">
        <f t="shared" si="8"/>
        <v>36.036499999999954</v>
      </c>
    </row>
    <row r="108" spans="1:30" ht="12.75">
      <c r="A108" s="14">
        <f>_XLL.ENTHALPY('P-h chart data '!$A$1,"Pq",B108,0)</f>
        <v>44.836255251111616</v>
      </c>
      <c r="B108" s="14">
        <f t="shared" si="5"/>
        <v>36.399999999999956</v>
      </c>
      <c r="C108" s="14">
        <f>_XLL.ENTHALPY('P-h chart data '!$A$1,"Pq",D108,1)</f>
        <v>44.836255251111616</v>
      </c>
      <c r="D108" s="14">
        <f t="shared" si="5"/>
        <v>36.399999999999956</v>
      </c>
      <c r="Y108" s="14">
        <f>_XLL.ENTHALPY('P-h chart data '!$A$1,"Pq",Z108,Z$5)</f>
        <v>44.836255251111616</v>
      </c>
      <c r="Z108" s="14">
        <f t="shared" si="6"/>
        <v>36.399999999999956</v>
      </c>
      <c r="AA108" s="14">
        <f>_XLL.ENTHALPY('P-h chart data '!$A$1,"Pq",AB108,AB$5)</f>
        <v>44.836255251111616</v>
      </c>
      <c r="AB108" s="14">
        <f t="shared" si="7"/>
        <v>36.399999999999956</v>
      </c>
      <c r="AC108" s="14">
        <f>_XLL.ENTHALPY('P-h chart data '!$A$1,"Pq",AD108,AD$5)</f>
        <v>44.836255251111616</v>
      </c>
      <c r="AD108" s="14">
        <f t="shared" si="8"/>
        <v>36.399999999999956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Colonna di Paliano</dc:creator>
  <cp:keywords/>
  <dc:description/>
  <cp:lastModifiedBy>tvanderstelt</cp:lastModifiedBy>
  <cp:lastPrinted>2010-11-09T16:17:12Z</cp:lastPrinted>
  <dcterms:created xsi:type="dcterms:W3CDTF">2010-11-09T08:51:41Z</dcterms:created>
  <dcterms:modified xsi:type="dcterms:W3CDTF">2010-11-22T13:20:09Z</dcterms:modified>
  <cp:category/>
  <cp:version/>
  <cp:contentType/>
  <cp:contentStatus/>
</cp:coreProperties>
</file>